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6" yWindow="65426" windowWidth="19420" windowHeight="10300" activeTab="3"/>
  </bookViews>
  <sheets>
    <sheet name="Composições" sheetId="4" r:id="rId1"/>
    <sheet name="Insumos" sheetId="3" r:id="rId2"/>
    <sheet name="Log de erros" sheetId="5" r:id="rId3"/>
    <sheet name="Proposta_0003_23_Cliente_00002" sheetId="2" r:id="rId4"/>
    <sheet name="Cronograma" sheetId="1" r:id="rId5"/>
  </sheets>
  <externalReferences>
    <externalReference r:id="rId8"/>
  </externalReferences>
  <definedNames>
    <definedName name="_xlnm.Print_Area" localSheetId="4">'Cronograma'!$A$1:$I$39</definedName>
    <definedName name="_xlnm.Print_Area" localSheetId="3">'Proposta_0003_23_Cliente_00002'!$A$1:$G$77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<sst xmlns="http://schemas.openxmlformats.org/spreadsheetml/2006/main" count="2351" uniqueCount="976">
  <si>
    <t xml:space="preserve">Cliente </t>
  </si>
  <si>
    <t xml:space="preserve">PREFITURA MUNICIPAL DE CABO FRIO        </t>
  </si>
  <si>
    <t>REFORMA DO CENTRO CULTURAL TORRES DO CABO</t>
  </si>
  <si>
    <t>Item</t>
  </si>
  <si>
    <t>Código</t>
  </si>
  <si>
    <t>Orçamento / Descrição do item</t>
  </si>
  <si>
    <t>Unidade</t>
  </si>
  <si>
    <t>Quantidade</t>
  </si>
  <si>
    <t>Preço Proposto</t>
  </si>
  <si>
    <t>Valor Proposto</t>
  </si>
  <si>
    <t>Memória de cálculo</t>
  </si>
  <si>
    <t>Especificações</t>
  </si>
  <si>
    <t>001-Serviços Complementares</t>
  </si>
  <si>
    <t>0001</t>
  </si>
  <si>
    <t>05.001.0360-A</t>
  </si>
  <si>
    <t>LIMPEZA DE PISOS CIMENTADOS</t>
  </si>
  <si>
    <t xml:space="preserve">M2        </t>
  </si>
  <si>
    <t>SALA OFICINAS1 = 35 m²
DEPOSITO = 19.90 m²
SALA OFICINAS 2 = 22 m²
PÁTIO EXTERNO =498.48 m²</t>
  </si>
  <si>
    <t>Realizar limpeza da area de piso</t>
  </si>
  <si>
    <t>0002</t>
  </si>
  <si>
    <t>05.001.0023-A</t>
  </si>
  <si>
    <t>DEMOLICAO MANUAL DE ALVENARIA DE TIJOLOS FURADOS,INCLUSIVE EMPILHAMENTO LATERAL DENTRO DO CANTEIRO DE SERVICO</t>
  </si>
  <si>
    <t xml:space="preserve">M3        </t>
  </si>
  <si>
    <t>Sala de Oficinas - 3 x 2.5 x 0.15 = 1.13 m³
Demolição na Área de Convívio = 19.32 m³
Espaço de Exposição = 2.35 x 2.46 x0.15 = 0.87 m³
Total = 21.32 m³</t>
  </si>
  <si>
    <t/>
  </si>
  <si>
    <t>0003</t>
  </si>
  <si>
    <t>05.001.0016-A</t>
  </si>
  <si>
    <t>DEMOLICAO MANUAL DE PISO CIMENTADO,EXCLUSIVE A BASE DE CONCRETO,INCLUSIVE EMPILHAMENTO LATERAL DENTRO DO CANTEIRO DE SERVICO</t>
  </si>
  <si>
    <t>Total do orçamento 001-Serviços Complementares</t>
  </si>
  <si>
    <t>001-Serviços Complmentares</t>
  </si>
  <si>
    <t>0004</t>
  </si>
  <si>
    <t>16.013.0006-A</t>
  </si>
  <si>
    <t>RETIRADA E RECOLOCACAO DE TELHAS EM FIBROCIMENTO,TIPO CALHACOM 90CM DE LARGURA,INCLUSIVE CUMEEIRA,EXCLUSIVE FORNECIMENTO DO MATERIAL NOVO,MEDIDAS PELA AREA REAL DE COBERTURA</t>
  </si>
  <si>
    <t xml:space="preserve">35 x 0.25 = 8.75 (Recuperada)
22 x 0.25 = 5.50(Recuperar)
Área a ser coberta de acordo com o projeto na área de convivio = 65 m²
Área a ser coberta de acordocom o projetona área de exposição = 67.28 m²
</t>
  </si>
  <si>
    <t>Total do orçamento 001-Serviços Complmentares</t>
  </si>
  <si>
    <t>0005</t>
  </si>
  <si>
    <t>05.001.0015-A</t>
  </si>
  <si>
    <t>DEMOLICAO DE PISO DE LADRILHO COM RESPECTIVA CAMADA DE ARGAMASSA DE ASSENTAMENTO,INCLUSIVE EMPILHAMENTO LATERAL DENTRO DO CANTEIRO DE SERVICO</t>
  </si>
  <si>
    <t>Área de Piso = 16.34(Banheiros) + 20.10(Lanchonete) =36.44m²
Áres de Azulejo = 63.92(Banheiros) + 35.44(Lanchonete) = 99.36 m²
Área total = 135.80 m²</t>
  </si>
  <si>
    <t>0006</t>
  </si>
  <si>
    <t>13.330.0075-A</t>
  </si>
  <si>
    <t>REVESTIMENTO DE PISO COM LADRILHO CERAMICO,ANTIDERRAPANTE,COM MEDIDAS EM TORNO DE 45X45CM,SUJEITO A TRAFEGO INTENSO,RESISTENCIA A ABRASAO P.E.I.-IV,ASSENTES EM SUPERFICIE COM NATADE CIMENTO SOBRE ARGAMASSA DE CIMENTO,AREIA E SAIBRO,NO TRACO 1:3:3,REJUNTAMENTO COM CIMENTO BRANCO E CORANTE</t>
  </si>
  <si>
    <t>0007</t>
  </si>
  <si>
    <t>13.301.0510-A</t>
  </si>
  <si>
    <t>RECOMPOSICAO DE PISO DE CONCRETO SIMPLES,COM RESISTENCIA DE15MPA,COM 8CM DE ESPESSURA,INCLUSIVE DEMOLICAO COM EQUIPAMENTO DE AR COMPRIMIDO DO PISO</t>
  </si>
  <si>
    <t>0008</t>
  </si>
  <si>
    <t>09.013.0016-A</t>
  </si>
  <si>
    <t>BANCO DE JARDIM,MEDINDO 1,80X0,30X0,45M,EXECUTADO COM 01(UMA)PECA MACARANDUBA DE 30X7CM,FIXADA EM 02(DOIS) APOIOS DE CONCRETO,CONFORME DETALHE Nº6028/EMOP.FORNECIMENTO E COLOCACAO</t>
  </si>
  <si>
    <t xml:space="preserve">UN        </t>
  </si>
  <si>
    <t>0009</t>
  </si>
  <si>
    <t>02.020.0002-A</t>
  </si>
  <si>
    <t>PLACA DE IDENTIFICACAO DE OBRA PUBLICA,TIPO BANNER/PLOTTER,CONSTITUIDA POR LONA E IMPRESSAO DIGITAL,INCLUSIVE SUPORTES DE MADEIRA.FORNECIMENTO E COLOCACAO</t>
  </si>
  <si>
    <t>0010</t>
  </si>
  <si>
    <t>09.026.0025-A</t>
  </si>
  <si>
    <t>PAPELEIRA PLASTICA P/VIAS E PRACAS PUBLICAS EM POLIETILENO(DIN),CAPACIDADE PARA 50L,MEDINDO(75,50X34,50X43,50)CM.FORNECIMENTO E COLOCACAO</t>
  </si>
  <si>
    <t>0011</t>
  </si>
  <si>
    <t xml:space="preserve">PJ25200040   </t>
  </si>
  <si>
    <t>Bicicletario em tudo de ferro galvanizado (externa e internamente) com diametro e 1 1/2", espessura da parede de 3,35mm, dobrado a frio em 2 angulos de 90o, chumbado em dois blocos de concreto fck=13,5MPa com dimensoes de (0,30x0,30x0,25)m, inclusive demolicao e recomposicao de calcada, retirada do material excedente e limpeza desengordurante, inclusive com pintura de base alquidica e 2 demaos de acabamento com esmalte, conforme Anexo I da Resolucao SMAC no498 de 21 de setembro de 2011. Fornecimento e colocacao.</t>
  </si>
  <si>
    <t xml:space="preserve">un        </t>
  </si>
  <si>
    <t>0012</t>
  </si>
  <si>
    <t>14.002.0084-A</t>
  </si>
  <si>
    <t>PORTAO EM ESTRUTURA DE TUBOS DE FERRO GALVANIZADO DE 1" E 1.1/2",COM DUAS FOLHAS DE ABRIR,FECHAMENTO COM TELA DE ARAME GALVANIZADO Nº12,MALHA 2",EXCLUSIVE FECHADURA.FORNECIMENTO ECOLOCACAO</t>
  </si>
  <si>
    <t>0013</t>
  </si>
  <si>
    <t>04.014.0095-A</t>
  </si>
  <si>
    <t>RETIRADA DE ENTULHO DE OBRA COM CACAMBA DE ACO TIPO CONTAINER COM 5M3 DE CAPACIDADE,INCLUSIVE CARREGAMENTO,TRANSPORTE EDESCARREGAMENTO.CUSTO POR UNIDADE DE CACAMBA E INCLUI A TAXA PARA DESCARGA EM LOCAIS AUTORIZADOS</t>
  </si>
  <si>
    <t>002-Serviços de Recuperação de Revestimento</t>
  </si>
  <si>
    <t>0014</t>
  </si>
  <si>
    <t>13.001.0015-A</t>
  </si>
  <si>
    <t>EMBOCO COM ARGAMASSA DE CIMENTO E AREIA,NO TRACO 1:1,5 COM 1,5CM DE ESPESSURA,INCLUSIVE CHAPISCO DE CIMENTO E AREIA,NO TRACO 1:3</t>
  </si>
  <si>
    <t>52,52 x 0.25 = 13.13
37.67 x 0.25 = 9.42
Área da parede = 0.25 X 251.16 = 62.79</t>
  </si>
  <si>
    <t>Total do orçamento 002-Serviços de Recuperação de Revestimento</t>
  </si>
  <si>
    <t>002-Revestimento</t>
  </si>
  <si>
    <t>0015</t>
  </si>
  <si>
    <t>13.373.0025-A</t>
  </si>
  <si>
    <t>PISO CONCRETO COLORIDO(OXIDO FERRO VERMELHO SINTETICO)ARMADOMONOLITICO,JUNTA FRIA,ALISADO C/REGUA VIBRATORIA,ESP.10CM,SOBRE TERRENO ACERTADO E SOBRE LASTRO BRITA, EXCL.ACERTO TERRENO,INCL.BRITA,LONA TECIDO RESINADO, TELA SOLD.15X15CM #4,2MM(DUPLA),CONCRETO PREP.C/BETONEIRA,RESIST.COMPRESSAO 20MPAC/TRANSP.CONCRETO TODA MAO-DE-OBRA EQUIPAMENTOS NECESSARIOS</t>
  </si>
  <si>
    <t>Total do orçamento 002-Revestimento</t>
  </si>
  <si>
    <t>002-Revestimentos</t>
  </si>
  <si>
    <t>0016</t>
  </si>
  <si>
    <t>13.025.0010-A</t>
  </si>
  <si>
    <t>ASSENTAMENTO DE AZULEJOS,PASTILHAS OU LADRILHOS,EM PAREDES,EXCLUSIVE ESTES,CONSTANDO DE CHAPISCO DE CIMENTO E AREIA,NO TRACO 1:3,EMBOCO DE ARGAMASSA DE CIMENTO,SAIBRO E AREIA,NO TRACO 1:3:3,NATA DE CIMENTO COMUM E REJUNTAMENTO COM PASTA DECIMENTO BRANCO</t>
  </si>
  <si>
    <t>0017</t>
  </si>
  <si>
    <t>13.030.0263-A</t>
  </si>
  <si>
    <t>REVESTIMENTO DE PAREDES COM LADRILHO CERAMICO,COM MEDIDAS EMTORNO DE (11,60X11,60X0,09)CM,EXCLUSIVE ARGAMASSA DE ASSENTAMENTO,JUNTAS REETRANTES DE 1CM DE LARGURA</t>
  </si>
  <si>
    <t>Total do orçamento 002-Revestimentos</t>
  </si>
  <si>
    <t>003-Cobertura</t>
  </si>
  <si>
    <t>0018</t>
  </si>
  <si>
    <t>16.004.0015-A</t>
  </si>
  <si>
    <t>COBERTURA EM TELHAS ONDULADAS DE CIMENTO,SEM AMIANTO,REFORCADO COM FIOS SINTETICOS (CRFS),COM ESPESSURA DE 6MM,EXCLUSIVEMADEIRAMENTO.FORNECIMENTO E COLOCACAO</t>
  </si>
  <si>
    <t xml:space="preserve">Área a ser coberta de acordo com o projeto na área de convivio = 65 m²
Área a ser coberta de acordocom o projetona área de exposição = 67.28 m²
</t>
  </si>
  <si>
    <t>0019</t>
  </si>
  <si>
    <t>16.001.0061-A</t>
  </si>
  <si>
    <t>MADEIRAMENTO PARA COBERTURA EM TELHAS ONDULADAS,CONSTITUIDODE PECAS DE 3"X3" E 3"X4.1/2",EM MADEIRA APARELHADA,SEM TESOURA OU PONTALETE,MEDIDO PELA AREA REAL DO MADEIRAMENTO.FORNECIMENTO E COLOCACAO</t>
  </si>
  <si>
    <t>Total do orçamento 003-Cobertura</t>
  </si>
  <si>
    <t>004-Divisórias</t>
  </si>
  <si>
    <t>0020</t>
  </si>
  <si>
    <t>12.013.0010-A</t>
  </si>
  <si>
    <t>PAREDE DIVISORIA EM MODULOS TIPO FOLHA DE PORTA DE COMPENSADO,FOLHEADO NAS 2 FACES,DE 60,70 OU 80X210CM,ESPESSURA DE 35MM,MONTANTES EM ACO NAVAL,INCLUSIVE PORTAS,EXCLUSIVE FERRAGENS E PINTURA.FORNECIMENTO E COLOCACAO</t>
  </si>
  <si>
    <t>Total do orçamento 004-Divisórias</t>
  </si>
  <si>
    <t>005-Aparelhos</t>
  </si>
  <si>
    <t>0021</t>
  </si>
  <si>
    <t>15.003.0365-A</t>
  </si>
  <si>
    <t>ASSENTAMENTO DE CAIXA DE DESCARGA ELEVADA,EXTERNA(EXCLUSIVEFORNECIMENTO DO APARELHO),INCLUSIVE MATERIAIS NECESSARIOS</t>
  </si>
  <si>
    <t>Total do orçamento 005-Aparelhos</t>
  </si>
  <si>
    <t>005-Banheiros</t>
  </si>
  <si>
    <t>0022</t>
  </si>
  <si>
    <t>18.002.0090-A</t>
  </si>
  <si>
    <t>VASO SANITARIO DE LOUCA BRANCA OU BRANCO GELO,PARA PESSOAS COM NECESSIDADES ESPECIFICAS,INCLUSIVE ASSENTO ESPECIAL,BOLSADE LIGACAO E ACESSORIOS DE FIXACAO.FORNECIMENTO</t>
  </si>
  <si>
    <t>Total do orçamento 005-Banheiros</t>
  </si>
  <si>
    <t>0023</t>
  </si>
  <si>
    <t>18.006.0014-A</t>
  </si>
  <si>
    <t>LAVATORIO DE LOUCA BRANCA,TIPO POPULAR,SEM LADRAO,COM MEDIDAS EM TORNO DE 55X45CM,INCLUSIVE ACESSORIOS DE FIXACAO.FORNECIMENTO</t>
  </si>
  <si>
    <t>0024</t>
  </si>
  <si>
    <t>18.006.0017-A</t>
  </si>
  <si>
    <t>VASO SANITARIO DE LOUCA BRANCA,CONVENCIONAL,TIPO POPULAR,COMMEDIDAS EM TORNO DE 37X47X38CM,INCLUSIVE ACESSORIOS DE FIXACAO.FORNECIMENTO</t>
  </si>
  <si>
    <t>0025</t>
  </si>
  <si>
    <t>18.019.0010-A</t>
  </si>
  <si>
    <t>CAIXA DE DESCARGA DE PLASTICO EXTERNA.FORNECIMENTO</t>
  </si>
  <si>
    <t>006-Lanchonete</t>
  </si>
  <si>
    <t>0026</t>
  </si>
  <si>
    <t>13.330.0071-A</t>
  </si>
  <si>
    <t>REVESTIMENTO DE PISOS COM LADRILHOS CERAMICOS ANTIDERRAPANTES,COM MEDIDAS EM TORNO DE 11,6X24CM,COM ESPESSURA DE 9MM,ASSENTES EM SUPERFICIE EM OSSO,COM ARGAMASSA COLANTE E REJUNTAMENTO PRONTO,CORES:PESSEGO,VERMELHO E CASTOR.</t>
  </si>
  <si>
    <t>Total do orçamento 006-Lanchonete</t>
  </si>
  <si>
    <t>007-Pintura</t>
  </si>
  <si>
    <t>0027</t>
  </si>
  <si>
    <t>17.017.0100-A</t>
  </si>
  <si>
    <t>PREPARO DE MADEIRA NOVA,INCLUSIVE LIXAMENTO,LIMPEZA,UMA DEMAO DE VERNIZ ISOLANTE INCOLOR,DUAS DEMAOS DE MASSA PARA MADEIRA,LIXAMENTO E REMOCAO DE PO,E UMA DEMAO DE FUNDO SINTETICONIVELADOR</t>
  </si>
  <si>
    <t>0028</t>
  </si>
  <si>
    <t>17.040.0024-A</t>
  </si>
  <si>
    <t>PINTURA DE PISO CIMENTADO LISO COM TINTA 100% ACRILICA,INCLUSIVE LIXAMENTO,LIMPEZA E TRES DEMAOS DE ACABAMENTO APLICADASA ROLO DE LA,DILUICAO EM AGUA A 20%</t>
  </si>
  <si>
    <t>0029</t>
  </si>
  <si>
    <t>17.018.0020-A</t>
  </si>
  <si>
    <t>PINTURA COM TINTA LATEX,CLASSIFICACAO ECONOMICA (NBR 15079),FOSCA EM REVESTIMENTO LISO,INTERIOR,ACABAMENTO PADRAO,EM DUAS DEMAOS SOBRE A SUPERFICIE PREPARADA,CONFORME O ITEM 17.018.0010,EXCLUSIVE ESTE PREPARO</t>
  </si>
  <si>
    <t>Paredes + Divisórias</t>
  </si>
  <si>
    <t>Total do orçamento 007-Pintura</t>
  </si>
  <si>
    <t>007-PINTURA</t>
  </si>
  <si>
    <t>0030</t>
  </si>
  <si>
    <t>17.018.0015-A</t>
  </si>
  <si>
    <t>PINTURA COM SELADOR ACRILICO,EM UMA DEMAO,SOBRE EMBOCO EXISTENTE</t>
  </si>
  <si>
    <t>Sala de Oficinas1 = 52.52 m²
Depósito = 37.67 m²
Sala de Oficinas 2 = 9.94 m²
Área dos Box = 269.10 m²</t>
  </si>
  <si>
    <t>Total do orçamento 007-PINTURA</t>
  </si>
  <si>
    <t>008-Esquadrias</t>
  </si>
  <si>
    <t>0031</t>
  </si>
  <si>
    <t>14.006.0016-A</t>
  </si>
  <si>
    <t>PORTA DE MADEIRA DE LEI EM COMPENSADO,DE 200X210X3,5CM,COM DUAS FOLHAS,FOLHEADA NAS 2 FACES,ADUELAS DE 13X3CM E ALIZARESDE 5X2CM,EXCLUSIVE FERRAGENS.FORNECIMENTO E COLOCACAO</t>
  </si>
  <si>
    <t>Depósito e Sala de oficinas 2</t>
  </si>
  <si>
    <t>0032</t>
  </si>
  <si>
    <t>14.007.0070-A</t>
  </si>
  <si>
    <t>FERRAGENS PARA PORTAS DE MADEIRA,DE 1 FOLHA,DE ABRIR,PARA SANITARIOS OU CHUVEIROS COLETIVOS,CONSTANDO DE FORNECIMENTO S/COLOCACAO,DE:-FECHO DE SOBREPOR,TIPO "LIVRE-OCUPADO", RETANGULAR,EM ZAMAK OU LATAO,ACABAMENTO CROMADO;-3 DOBRADICAS DEFERRO GALVANIZADO DE 3"X2.1/2",COM PINO E BOLAS DE FERRO</t>
  </si>
  <si>
    <t>0033</t>
  </si>
  <si>
    <t>14.006.0023-A</t>
  </si>
  <si>
    <t>PORTA DE MADEIRA DE LEI EM COMPENSADO,DE 90X210X3,5CM,FOLHEADA NAS 2 FACES,EXCLUSIVE FERRAGENS,ADUELA E ALIZARES.FORNECIMENTO E COLOCACAO</t>
  </si>
  <si>
    <t>0034</t>
  </si>
  <si>
    <t>14.004.0120-A</t>
  </si>
  <si>
    <t>VIDRO TEMPERADO INCOLOR,10MM DE ESPESSURA,PARA PORTAS OU PAINEIS FIXOS,EXCLUSIVE FERRAGENS.FORNECIMENTO E COLOCACAO</t>
  </si>
  <si>
    <t>2,5 x 0.90 - Janela e Vidro Temperado de Correr , 2 Folhas</t>
  </si>
  <si>
    <t>0035</t>
  </si>
  <si>
    <t>14.006.0019-A</t>
  </si>
  <si>
    <t>PORTA DE MADEIRA DE LEI EM COMPENSADO,DE 70X210X3,5CM,FOLHEADA NAS 2 FACES,EXCLUSIVE FERRAGENS,ADUELA E ALIZARES.FORNECIMENTO E COLOCACAO</t>
  </si>
  <si>
    <t>0036</t>
  </si>
  <si>
    <t>14.006.0021-A</t>
  </si>
  <si>
    <t>PORTA DE MADEIRA DE LEI EM COMPENSADO,DE 80X210X3,5CM,FOLHEADANAS 2 FACES,EXCLUSIVE FERRAGENS,ADUELA E ALIZARES.FORNECIMENTO E COLOCACAO</t>
  </si>
  <si>
    <t>0037</t>
  </si>
  <si>
    <t>14.002.0100-A</t>
  </si>
  <si>
    <t>PORTAO ABRIR DE UMA OU DUAS FLS.,GRADIL METAL.,EXECUT.PAINELACO GALV.(GRAMATURA MIN.40G/M2),MALHA RETANG.(200X50)MM E FIO ACO BITOLA MIN.4,3MM,MONT.INTERMEDIARIOS ACO GALV.(60X40)MM,EXTREMIDADES DIM.MIN.(80X80)MM ENGASTADOS BASE CONCRETO (EXCL.ESTA),PINT.ELETROSTATICA ESP.MIN.100 MICRAS,CORES VERDEOU BRANCA,INCL.TRINCO,FERROLHO E DOBRADICAS.FORN.E COLOC.</t>
  </si>
  <si>
    <t>Total do orçamento 008-Esquadrias</t>
  </si>
  <si>
    <t>009-Exposição Coletiva</t>
  </si>
  <si>
    <t>0038</t>
  </si>
  <si>
    <t>16.013.0005-A</t>
  </si>
  <si>
    <t>RETIRADA E RECOLOCACAO DE TELHAS EM FIBROCIMENTO,ONDULADAS,TIPO CONVENCIONAL,INCLUSIVE CUMEEIRA,EXCLUSIVE FORNECIMENTO DO MATERIAL NOVO,MEDIDAS PELA AREA REAL DE COBERTURA</t>
  </si>
  <si>
    <t>0039</t>
  </si>
  <si>
    <t>Total do orçamento 009-Exposição Coletiva</t>
  </si>
  <si>
    <t>011-Eletricidade</t>
  </si>
  <si>
    <t>0040</t>
  </si>
  <si>
    <t>15.019.0020-A</t>
  </si>
  <si>
    <t>INTERRUPTOR DE EMBUTIR COM 1 TECLA SIMPLES FOSFORESCENTE E PLACA.FORNECIMENTO E COLOCACAO</t>
  </si>
  <si>
    <t>0041</t>
  </si>
  <si>
    <t>15.015.0037-A</t>
  </si>
  <si>
    <t>INSTALACAO DE UM CONJUNTO DE 2 PONTOS DE LUZ,APARENTE COM CANALETA PERFURADA,SENDO ESTA LIGADA A ELETROCALHA PRINCIPAL(EXCLUSIVE ESTA),EQUIVALENTE A 1,5 VARAS DE CANALETA E 2 VARASDE ELETRODUTO DE PVC RIGIDO DE 3/4",45,00M DE FIO 2,5MM2,CAIXAS,CONEXOES,LUVAS,CURVA E INTERRUPTOR DE SOBREPOR</t>
  </si>
  <si>
    <t>0042</t>
  </si>
  <si>
    <t>15.007.0415-A</t>
  </si>
  <si>
    <t>QUADRO DE DISTRIBUICAO DE ENERGIA,100A,PARA DISJUNTORES TERMO-MAGNETICOS UNIPOLARES,DE SOBREPOR,COM PORTA E BARRAMENTOSDE FASE,NEUTRO E TERRA,TRIFASICO,PARA INSTALACAO DE ATE 18 DISJUNTORES COM DISPOSITIVO PARA CHAVE GERAL.FORNECIMENTO E COLOCACAO</t>
  </si>
  <si>
    <t>0043</t>
  </si>
  <si>
    <t>15.015.0026-A</t>
  </si>
  <si>
    <t>INSTALACAO DE PONTO DE LUZ,APARENTE,EQUIVALENTE A 2 VARAS DEELETRODUTO DE PVC RIGIDO DE 1/2",12,00M DE FIO 2,5MM2,CAIXAS,CONEXOES,LUVAS,CURVA E INTERRUPTOR DE SOBREPOR</t>
  </si>
  <si>
    <t>Total do orçamento 011-Eletricidade</t>
  </si>
  <si>
    <t xml:space="preserve">   -</t>
  </si>
  <si>
    <t xml:space="preserve">SubTotal </t>
  </si>
  <si>
    <t xml:space="preserve">Benefícios e despesas indiretas (B.D.I.) % </t>
  </si>
  <si>
    <t>Total Geral (preço proposto)</t>
  </si>
  <si>
    <t>REFORMA DO CENTRO CULTURAL TORRES DO CABO-(DESONERADO)</t>
  </si>
  <si>
    <t>RESUMO</t>
  </si>
  <si>
    <t>Orçamento(s)/Categoria(s)</t>
  </si>
  <si>
    <t>Valor(es)</t>
  </si>
  <si>
    <t>% Pêso</t>
  </si>
  <si>
    <t xml:space="preserve">Total </t>
  </si>
  <si>
    <t>LISTA PREÇOS/QUANTIDADES DOS INSUMOS - CURVA ABC VERTICAL
Proposta_0003_23_Cliente_00002</t>
  </si>
  <si>
    <t>Insumo</t>
  </si>
  <si>
    <t>Descrição</t>
  </si>
  <si>
    <t>Preço i0</t>
  </si>
  <si>
    <t>Quantidade
prevista</t>
  </si>
  <si>
    <t>% Pêso 
i0</t>
  </si>
  <si>
    <t xml:space="preserve">20132    </t>
  </si>
  <si>
    <t>MAO-DE-OBRA DE SERVENTE DA CONSTRUCAO CIVIL, INCLUSIVE ENCARGOS SOCIAIS DESONERADOS</t>
  </si>
  <si>
    <t xml:space="preserve">H         </t>
  </si>
  <si>
    <t xml:space="preserve">00170    </t>
  </si>
  <si>
    <t>TUBO DE ACO GALVANIZADO, COM COSTURA, PESADO, NBR 5580, DN=1"</t>
  </si>
  <si>
    <t xml:space="preserve">M         </t>
  </si>
  <si>
    <t xml:space="preserve">20131    </t>
  </si>
  <si>
    <t>MAO-DE-OBRA DE SERRALHEIRO DA CONSTRUCAOCIVIL, INCLUSIVE ENCARGOS SOCIAIS DESONERADOS</t>
  </si>
  <si>
    <t xml:space="preserve">14844    </t>
  </si>
  <si>
    <t>PORTAO DE ABRIR,2FLS,EM GRADIL MET.ACO GALV,MALHA RETANGULAR (200X50)MM,FIO ACO4,3MM,PINT.ELETR.ESP.MIN. 100 MICRAS</t>
  </si>
  <si>
    <t xml:space="preserve">00172    </t>
  </si>
  <si>
    <t>TUBO DE ACO GALVANIZADO, COM COSTURA, PESADO, NBR 5580, DN=1.1/2"</t>
  </si>
  <si>
    <t xml:space="preserve">11118    </t>
  </si>
  <si>
    <t>REVESTIMENTO CERAMICO EXTRUDADO,DE(11,6X11,6)CM,ESPESSURA DE 9MM,ANTIDERRAPANTERESISTENTE A CHOQUE TERMICO,COR NATURAL</t>
  </si>
  <si>
    <t xml:space="preserve">05859    </t>
  </si>
  <si>
    <t>TELA DE ARAME GALVANIZADO FIO Nº 12, MALHA LOSANGO, DE (5X5)CM</t>
  </si>
  <si>
    <t xml:space="preserve">20118    </t>
  </si>
  <si>
    <t>MAO-DE-OBRA DE PINTOR, INCLUSIVE ENCARGOS SOCIAIS DESONERADOS</t>
  </si>
  <si>
    <t xml:space="preserve">20087    </t>
  </si>
  <si>
    <t>MAO-DE-OBRA DE LADRILHEIRO, INCLUSIVE ENCARGOS SOCIAIS DESONERADOS</t>
  </si>
  <si>
    <t xml:space="preserve">11439    </t>
  </si>
  <si>
    <t>PORTA LISA, SEMI-OCA PARA PINTURA, DE (90X210X3,5)CM</t>
  </si>
  <si>
    <t xml:space="preserve">20115    </t>
  </si>
  <si>
    <t>MAO-DE-OBRA DE PEDREIRO, INCLUSIVE ENCARGOS SOCIAIS DESONERADOS</t>
  </si>
  <si>
    <t xml:space="preserve">30277    </t>
  </si>
  <si>
    <t>CONCRETO P/PECAS ARMADAS FCK 20MPA</t>
  </si>
  <si>
    <t xml:space="preserve">20060    </t>
  </si>
  <si>
    <t>MAO-DE-OBRA DE ELETRICISTA DA CONSTRUCAOCIVIL, INCLUSIVE ENCARGOS SOCIAIS DESONERADOS</t>
  </si>
  <si>
    <t xml:space="preserve">20045    </t>
  </si>
  <si>
    <t>MAO-DE-OBRA DE CARPINTEIRO DE ESQUADRIASDE MADEIRA, INCLUSIVE ENCARGOS SOCIAISDESONERADOS</t>
  </si>
  <si>
    <t xml:space="preserve">30358    </t>
  </si>
  <si>
    <t>REVESTIMENTO EXT. ARG. 1:3:3 ESP. 2,5CM</t>
  </si>
  <si>
    <t xml:space="preserve">31007    </t>
  </si>
  <si>
    <t>MACARANDUBA APARELHADA 3" X 4.1/2"</t>
  </si>
  <si>
    <t xml:space="preserve">08000    </t>
  </si>
  <si>
    <t>TELHA ONDULADA DE CIMENTO, SEM AMIANTO,REFORCADA C/FIOS SINTETICOS (CRFS), DE (2,44X1,10)M E C/ESPES. DE 6MM</t>
  </si>
  <si>
    <t xml:space="preserve">30087    </t>
  </si>
  <si>
    <t>DEMOLICAO PAVIMENT.CONCR.ASF., ESP. 10CM</t>
  </si>
  <si>
    <t xml:space="preserve">07635    </t>
  </si>
  <si>
    <t>CANALETA PERFURADA ALTA, DE (38X38X6000)MM</t>
  </si>
  <si>
    <t xml:space="preserve">07246    </t>
  </si>
  <si>
    <t>TELA P/ESTRUTURA DE CONCRETO ARMADO, FORMADA POR FIOS DE ACO CA-60, DIAM.4,2MM EESPACAMENTO ENTRE ELES DE (15X15)CM</t>
  </si>
  <si>
    <t xml:space="preserve">KG        </t>
  </si>
  <si>
    <t xml:space="preserve">30246    </t>
  </si>
  <si>
    <t>CONCRETO FCK 15MPA</t>
  </si>
  <si>
    <t xml:space="preserve">00285    </t>
  </si>
  <si>
    <t>FIO C/ISOLAMENTO TERMOPLASTICO ANTICHAMADE 750V, DE 02,5MM2</t>
  </si>
  <si>
    <t xml:space="preserve">05928    </t>
  </si>
  <si>
    <t>MONTANTE DUPLO EM ACO NAVAL PARA DIVISORIA DE 35MM (JOGO)</t>
  </si>
  <si>
    <t xml:space="preserve">04836    </t>
  </si>
  <si>
    <t>CERAMICA ANTIDERRAPANTE, COM MEDIDAS EMTORNO DE (116X240X9)MM</t>
  </si>
  <si>
    <t xml:space="preserve">00413    </t>
  </si>
  <si>
    <t>MASSA PARA MADEIRA</t>
  </si>
  <si>
    <t xml:space="preserve">GL        </t>
  </si>
  <si>
    <t xml:space="preserve">20046    </t>
  </si>
  <si>
    <t>MAO-DE-OBRA DE CARPINTEIRO DE FORMA DE CONCRETO, INCLUSIVE ENCARGOS SOCIAIS DESONERADOS</t>
  </si>
  <si>
    <t xml:space="preserve">30350    </t>
  </si>
  <si>
    <t>CHAPISCO SUPERF. CONCR./ALVEN.,COM ARGAMASSA DE CIMENTO E AREIA NO TRACO 1:3</t>
  </si>
  <si>
    <t xml:space="preserve">10962    </t>
  </si>
  <si>
    <t>ALUGUEL CACAMBA DE ACO TIPO CONTAINER C/5M3 CAPAC.P/RETIRADA ENTULHO OBRA,INCL.CARREGA.,TRANSP.E DESCAR.LOCAIS AUTORIZ.</t>
  </si>
  <si>
    <t xml:space="preserve">05936    </t>
  </si>
  <si>
    <t>MACARANDUBA EM PECAS, DE 7,50X22,50CM (3"X9")</t>
  </si>
  <si>
    <t xml:space="preserve">06011    </t>
  </si>
  <si>
    <t>TINTA ACRILICA PARA PISO</t>
  </si>
  <si>
    <t xml:space="preserve">05518    </t>
  </si>
  <si>
    <t>VIDRO TEMPERADO INCOLOR, COLOCADO, COM ESPESSURA DE 10MM</t>
  </si>
  <si>
    <t xml:space="preserve">07177    </t>
  </si>
  <si>
    <t>TINTA LATEX ECONOMICA PARA INTERIOR, FOSCA, EM BALDE DE 18 LITROS</t>
  </si>
  <si>
    <t xml:space="preserve">30885    </t>
  </si>
  <si>
    <t>FORMAS MADEIRA P/MOLDAGEM, INCL. ESCOR.</t>
  </si>
  <si>
    <t xml:space="preserve">30161    </t>
  </si>
  <si>
    <t>ARGAMASSA CIM.,AREIA TRACO 1:1,5,PREPAROMECANICO</t>
  </si>
  <si>
    <t xml:space="preserve">11438    </t>
  </si>
  <si>
    <t>PORTA LISA, SEMI-OCA PARA PINTURA, DE (100X210X3,5)CM</t>
  </si>
  <si>
    <t xml:space="preserve">10952    </t>
  </si>
  <si>
    <t>PAPELEIRA DE POLIETILENO, CAPACIDADE PARA 50L, DE (75,50X34,50X43,50)CM</t>
  </si>
  <si>
    <t xml:space="preserve">30255    </t>
  </si>
  <si>
    <t>PREPARO CONCR. BETON. 320L; 1,5M3/H</t>
  </si>
  <si>
    <t xml:space="preserve">03878    </t>
  </si>
  <si>
    <t>VERNIZ ISOLANTE INCOLOR</t>
  </si>
  <si>
    <t xml:space="preserve">14559    </t>
  </si>
  <si>
    <t>BRITA 3, PARA REGIAO METROPOLITANA DO RIO DE JANEIRO</t>
  </si>
  <si>
    <t xml:space="preserve">T         </t>
  </si>
  <si>
    <t xml:space="preserve">13104    </t>
  </si>
  <si>
    <t>VASO SANITARIO, DE LOUCA BRANCA, P/PESSOAS C/NECESSIDADES ESPECIFICAS, INCLUSIVEASSENTO ESPECIAL</t>
  </si>
  <si>
    <t xml:space="preserve">30153    </t>
  </si>
  <si>
    <t>ARGAMASSA CIM.,SAIBRO,AREIA 1:3:3,PREPARO MANUAL</t>
  </si>
  <si>
    <t xml:space="preserve">05932    </t>
  </si>
  <si>
    <t>GUIA INFERIOR EM ACO NAVAL, PARA DIVISORIA DE 35MM COM 3M</t>
  </si>
  <si>
    <t xml:space="preserve">02338    </t>
  </si>
  <si>
    <t>ELETRODUTO DE PVC PRETO,RIGIDO ROSQUEAVEL,COM ROSCA EM AMBAS EXTREMIDADES,EM BARRAS DE 3 METROS,DE 1/2"</t>
  </si>
  <si>
    <t xml:space="preserve">31006    </t>
  </si>
  <si>
    <t>MACARANDUBA APARELHADA 3" X 3"</t>
  </si>
  <si>
    <t xml:space="preserve">30271    </t>
  </si>
  <si>
    <t>LANCAMENTO CONC.S/ARM.1,5M3/H, HORIZ.</t>
  </si>
  <si>
    <t xml:space="preserve">07020    </t>
  </si>
  <si>
    <t>VASO SANITARIO SIFONADO, DE LOUCA BRANCA, TIPO POPULAR</t>
  </si>
  <si>
    <t xml:space="preserve">30129    </t>
  </si>
  <si>
    <t>PASTA DE CIMENTO COMUM</t>
  </si>
  <si>
    <t xml:space="preserve">05268    </t>
  </si>
  <si>
    <t>ABRACADEIRA TIPO COPO, DE 1/2"</t>
  </si>
  <si>
    <t xml:space="preserve">02258    </t>
  </si>
  <si>
    <t>ADUELA EM MADEIRA DE LEI, DE (13X3)CM, GRUPO V</t>
  </si>
  <si>
    <t xml:space="preserve">00125    </t>
  </si>
  <si>
    <t>TINTA FUNDO SINTETICO NIVELADOR, PARA MADEIRA, INTERIORES E EXTERIORES</t>
  </si>
  <si>
    <t xml:space="preserve">05350    </t>
  </si>
  <si>
    <t>PIGMENTO EM PO A BASE DE OXIDO DE FERRO</t>
  </si>
  <si>
    <t>MAT142500</t>
  </si>
  <si>
    <t>Tubo de aço galvanizado, sem costura, DIN-2440, diâmetro nominal de Tubo de aço galvanizado, sem cos</t>
  </si>
  <si>
    <t xml:space="preserve">20015    </t>
  </si>
  <si>
    <t>MAO-DE-OBRA DE ARMADOR DE CONCRETO ARMADO, INCLUSIVE ENCARGOS SOCIAIS DESONERADOS</t>
  </si>
  <si>
    <t xml:space="preserve">11205    </t>
  </si>
  <si>
    <t>LADRILHO CERAMICO COM MEDIDAS EM TORNODE (45X45)CM, ANTI-DERRAPANTE,TRAFEGO INTENSO,PEI-IV</t>
  </si>
  <si>
    <t xml:space="preserve">02341    </t>
  </si>
  <si>
    <t>ELETRODUTO DE PVC PRETO, RIGIDO ROSQUEAVEL, COM ROSCA EM AMBAS EXTREMIDADES, EMBARRAS DE 3 METROS, DE 3/4"</t>
  </si>
  <si>
    <t xml:space="preserve">11859    </t>
  </si>
  <si>
    <t>QUADRO DE DISTRIBUICAO DE ENERGIA,100A,DE SOBREPOR,BARRAMENTO TRIFASICO E NEUTRO,DISP.P/CHAVE GERAL,P/ATE 18 DISJUNTORES</t>
  </si>
  <si>
    <t xml:space="preserve">00974    </t>
  </si>
  <si>
    <t>FECHO SOBREPOR, LIVRE-OCUPADO, LATAO FUNDIDO CROMADO, INCLUSIVE TARJETA COM TRANCA FIXA</t>
  </si>
  <si>
    <t>MOD002400</t>
  </si>
  <si>
    <t xml:space="preserve">Serralheiro - oficial de oficina de esquadria de alumínio e ferro                                   </t>
  </si>
  <si>
    <t xml:space="preserve">00115    </t>
  </si>
  <si>
    <t>BUCHA E ARRUELA DE ALUMINIO PARA ELETRODUTO, DE 3/4"</t>
  </si>
  <si>
    <t>MOD002450</t>
  </si>
  <si>
    <t xml:space="preserve">Servente                                                                                            </t>
  </si>
  <si>
    <t xml:space="preserve">04922    </t>
  </si>
  <si>
    <t>DOBRADICA EM ACO LAMINADO C/PINOS, BOLASE ANEIS DE LATAO, DE 3"X2.1/2"X5/64"</t>
  </si>
  <si>
    <t xml:space="preserve">05929    </t>
  </si>
  <si>
    <t>TRAVESSA HORIZONTAL EM ACO NAVAL, PARA DIVISORIA DE 35MM COM 3M</t>
  </si>
  <si>
    <t xml:space="preserve">00252    </t>
  </si>
  <si>
    <t>PARAFUSO C/ROSCA, DE (8x100)MM</t>
  </si>
  <si>
    <t xml:space="preserve">05269    </t>
  </si>
  <si>
    <t>ABRACADEIRA TIPO COPO, DE 3/4"</t>
  </si>
  <si>
    <t xml:space="preserve">00453    </t>
  </si>
  <si>
    <t>PREGO COM OU SEM CABECA, EM CAIXAS DE 50KG, OU QUANTIDADES EQUIVALENTES, Nº12X12A 18X30</t>
  </si>
  <si>
    <t xml:space="preserve">00149    </t>
  </si>
  <si>
    <t>CIMENTO PORTLAND CP II 32, EM SACO DE 50KG</t>
  </si>
  <si>
    <t xml:space="preserve">06028    </t>
  </si>
  <si>
    <t>SELADOR PIGMENTADO A BASE DE RESINA ACRILICA MODIFICADA, NA COR BRANCA</t>
  </si>
  <si>
    <t xml:space="preserve">02259    </t>
  </si>
  <si>
    <t>ALIZAR EM MADEIRA DE LEI, DE (5X2)CM, GRUPO V</t>
  </si>
  <si>
    <t xml:space="preserve">02385    </t>
  </si>
  <si>
    <t>LIXA D`AGUA Nº 100</t>
  </si>
  <si>
    <t xml:space="preserve">05751    </t>
  </si>
  <si>
    <t>CAIXA DE LUZ DE PVC, DE 4"x4"</t>
  </si>
  <si>
    <t>MOD002150</t>
  </si>
  <si>
    <t xml:space="preserve">Pedreiro - assentamento de tijolo, bloco de concreto, alvenaria de pedra, serviços de lançamento de </t>
  </si>
  <si>
    <t xml:space="preserve">05914    </t>
  </si>
  <si>
    <t>INTERRUPTOR DE SOBREPOR SIMPLES, DE 10A-250V</t>
  </si>
  <si>
    <t xml:space="preserve">10806    </t>
  </si>
  <si>
    <t>PLACA DE IDENTIFICACAO DE OBRA PUBLICA,TIPO BANNER/PLOTER, CONSTITUIDA POR LONAE IMPRESSAO DIGITAL</t>
  </si>
  <si>
    <t xml:space="preserve">04266    </t>
  </si>
  <si>
    <t>BUCHA E ARRUELA DE ALUMINIO PARA ELETRODUTO, DE 1/2"</t>
  </si>
  <si>
    <t xml:space="preserve">03926    </t>
  </si>
  <si>
    <t>CAIXA DE DESCARGA EXTERNA, PLASTICA</t>
  </si>
  <si>
    <t xml:space="preserve">04900    </t>
  </si>
  <si>
    <t>PLASTICO NA COR PRETA, COM ESPESSURA DE0,15MM</t>
  </si>
  <si>
    <t xml:space="preserve">07798    </t>
  </si>
  <si>
    <t>ARGAMASSA PARA REJUNTAMENTO PIGMENTADA,EMBALAGEM DE 5KG</t>
  </si>
  <si>
    <t xml:space="preserve">00665    </t>
  </si>
  <si>
    <t>PARAFUSO DE LATAO, ROSCA SOBERBA, CABECACHATA, DE 5,5MMX2.1/2"</t>
  </si>
  <si>
    <t xml:space="preserve">00368    </t>
  </si>
  <si>
    <t>PINUS, EM PECAS DE 7,50X7,50CM (3"X3")</t>
  </si>
  <si>
    <t xml:space="preserve">00324    </t>
  </si>
  <si>
    <t>LIXA P/MADEIRA Nº100</t>
  </si>
  <si>
    <t xml:space="preserve">05930    </t>
  </si>
  <si>
    <t>BATENTE DE PORTA EM ACO NAVAL, PARA DIVISORIA DE 35MM (JOGO)</t>
  </si>
  <si>
    <t xml:space="preserve">00760    </t>
  </si>
  <si>
    <t>PORTA LISA, SEMI-OCA PARA PINTURA, DE (80X210X3,5)CM</t>
  </si>
  <si>
    <t xml:space="preserve">02603    </t>
  </si>
  <si>
    <t>MACARANDUBA EM PECAS, DE 7,50X11,25CM (3"X4.1/2")</t>
  </si>
  <si>
    <t xml:space="preserve">05962    </t>
  </si>
  <si>
    <t>CONJUNTO DE VEDACAO, COM ARRUELA GALVANIZADA E BORRACHAS PARA PARAFUSO DE FIXACAO DE TELHA ONDULADA</t>
  </si>
  <si>
    <t xml:space="preserve">00761    </t>
  </si>
  <si>
    <t>PORTA LISA, SEMI-OCA PARA PINTURA, DE (70X210X3,5)CM</t>
  </si>
  <si>
    <t xml:space="preserve">14543    </t>
  </si>
  <si>
    <t>PEDRA BRITADA 1 E 2 (MEDIA), PARA REGIAOMETROPOLITANA DO RIO DE JANEIRO</t>
  </si>
  <si>
    <t xml:space="preserve">07797    </t>
  </si>
  <si>
    <t>ARGAMASSA COLANTE, PARA USO EXTERNO, EMBALAGEM DE 20 KG</t>
  </si>
  <si>
    <t xml:space="preserve">20039    </t>
  </si>
  <si>
    <t>MAO-DE-OBRA DE BOMBEIRO HIDRAULICO DA CONSTRUCAO CIVIL, INCLUSIVE ENCARGOS SOCIAIS DESONERADOS</t>
  </si>
  <si>
    <t xml:space="preserve">00001    </t>
  </si>
  <si>
    <t>AREIA LAVADA, GROSSA, PARA REGIAO METROPOLITANA DO RIO DE JANEIRO</t>
  </si>
  <si>
    <t xml:space="preserve">05555    </t>
  </si>
  <si>
    <t>LAVATORIO DE LOUCA BRANCA, TIPO POPULAR,MEDINDO EM TORNO DE (55X45)CM</t>
  </si>
  <si>
    <t>RSE006500</t>
  </si>
  <si>
    <t>Pintura interna ou externa sobre ferro, com tinta a óleo brilhante Marveline ou Coral Óleo ou simila</t>
  </si>
  <si>
    <t xml:space="preserve">00029    </t>
  </si>
  <si>
    <t>ACO CA-25, ESTIRADO, PRECO DE REVENDEDOR, NO DIAMETRO DE 06,3MM</t>
  </si>
  <si>
    <t xml:space="preserve">14496    </t>
  </si>
  <si>
    <t>LIXA PARA MASSA</t>
  </si>
  <si>
    <t xml:space="preserve">00309    </t>
  </si>
  <si>
    <t>INTERRUPTOR DE EMBUTIR, FOSFORESCENTE, C/PLACA, DE 1 TECLA SIMPLES</t>
  </si>
  <si>
    <t xml:space="preserve">02960    </t>
  </si>
  <si>
    <t>CURVA 90º DE PVC RIGIDO, ROSQUEAVEL, PARA ELETRODUTO, DE 1/2"</t>
  </si>
  <si>
    <t xml:space="preserve">14789    </t>
  </si>
  <si>
    <t>KIT DE ACESSORIOS PARA FIXACAO, COMPREENDENDO PARAFUSOS, BUCHAS E ARRUELAS</t>
  </si>
  <si>
    <t xml:space="preserve">05750    </t>
  </si>
  <si>
    <t>CAIXA DE LUZ DE PVC, DE 4"x2"</t>
  </si>
  <si>
    <t>RSE002900</t>
  </si>
  <si>
    <t>Materiais para confecção de concreto estrutural dosado para uma resistência característica à compres</t>
  </si>
  <si>
    <t xml:space="preserve">02643    </t>
  </si>
  <si>
    <t>LUVA DE PVC RIGIDO ROSQUEAVEL, PARA ELETRODUTO, DE 3/4"</t>
  </si>
  <si>
    <t xml:space="preserve">30247    </t>
  </si>
  <si>
    <t>CONCRETO FCK 20MPA</t>
  </si>
  <si>
    <t xml:space="preserve">30998    </t>
  </si>
  <si>
    <t>TACO DE ALVENARIA (2,5 X 10 X 20)CM</t>
  </si>
  <si>
    <t xml:space="preserve">00349    </t>
  </si>
  <si>
    <t>PINUS, EM PECAS DE 2,50X30,00CM (1"X12")</t>
  </si>
  <si>
    <t xml:space="preserve">00150    </t>
  </si>
  <si>
    <t>CIMENTO BRANCO</t>
  </si>
  <si>
    <t xml:space="preserve">02961    </t>
  </si>
  <si>
    <t>CURVA 90º DE PVC RIGIDO, ROSQUEAVEL, PARA ELETRODUTO, DE 3/4"</t>
  </si>
  <si>
    <t xml:space="preserve">02216    </t>
  </si>
  <si>
    <t>MASSA DE VEDACAO P/ARTEFATOS DE CIMENTOAMIANTO</t>
  </si>
  <si>
    <t xml:space="preserve">30260    </t>
  </si>
  <si>
    <t>LANCAMENTO CONC.C/ARM.2,0M3/H,HORIZ/VERT</t>
  </si>
  <si>
    <t xml:space="preserve">02642    </t>
  </si>
  <si>
    <t>LUVA DE PVC RIGIDO ROSQUEAVEL, PARA ELETRODUTO, DE 1/2"</t>
  </si>
  <si>
    <t>RSE007750</t>
  </si>
  <si>
    <t xml:space="preserve">Preparo manual de concreto, compreendendo a mistura e o amassamento, exclusive materiais.           </t>
  </si>
  <si>
    <t xml:space="preserve">31052    </t>
  </si>
  <si>
    <t>PINUS EM PECAS DE 2,50X22,50M, (1"X9")</t>
  </si>
  <si>
    <t xml:space="preserve">02984    </t>
  </si>
  <si>
    <t>RABICHO PLASTICO COM SAIDA DE 1/2" E COMCOMPRIMENTO DE 30CM</t>
  </si>
  <si>
    <t xml:space="preserve">00418    </t>
  </si>
  <si>
    <t>CEDRO EM TABUAS, PRANCHETAS E PRANCHOES,PARA ESQUADRIAS</t>
  </si>
  <si>
    <t xml:space="preserve">30254    </t>
  </si>
  <si>
    <t>PREPARO CONCR. BETON. 320L; 2,0M3/H</t>
  </si>
  <si>
    <t xml:space="preserve">30734    </t>
  </si>
  <si>
    <t>REGUA VIBRADORA DUPLA 3,4CV (CP)</t>
  </si>
  <si>
    <t xml:space="preserve">30807    </t>
  </si>
  <si>
    <t>COMPRESSOR AR 170PCM 40CV (CP)</t>
  </si>
  <si>
    <t xml:space="preserve">20112    </t>
  </si>
  <si>
    <t>MAO-DE-OBRA DE OPERADOR DE MAQUINAS AUX.(COMPRESSOR, ROLO COMPACTADOR LEVE...),INCLUSIVE ENCARGOS SOCIAIS DESONERADOS</t>
  </si>
  <si>
    <t xml:space="preserve">30182    </t>
  </si>
  <si>
    <t>ARGAMASSA CIM.,SAIBRO,AREIA 1:3:3,PREPARO MECANICO</t>
  </si>
  <si>
    <t xml:space="preserve">00218    </t>
  </si>
  <si>
    <t>OLEO DIESEL COMBUSTIVEL COMUM, NA BOMBA</t>
  </si>
  <si>
    <t xml:space="preserve">L         </t>
  </si>
  <si>
    <t xml:space="preserve">00215    </t>
  </si>
  <si>
    <t>GASOLINA COMUM NA BOMBA</t>
  </si>
  <si>
    <t>RSE005950</t>
  </si>
  <si>
    <t>Lançamento de concreto em peças sem armadura, inclusive a colocação, o adensamento e o acabamento, e</t>
  </si>
  <si>
    <t>MAT033700</t>
  </si>
  <si>
    <t xml:space="preserve">Cimento Portland, tipo 320, saco de 50Kg                                                            </t>
  </si>
  <si>
    <t xml:space="preserve">30693    </t>
  </si>
  <si>
    <t>SOQUETE VIBRATORIO 78KG; 2,5CV (CP)</t>
  </si>
  <si>
    <t xml:space="preserve">30283    </t>
  </si>
  <si>
    <t>FORMAS MADEIRA PARAM. PLANOS; 1,4 VEZES</t>
  </si>
  <si>
    <t xml:space="preserve">20047    </t>
  </si>
  <si>
    <t>MAO-DE-OBRA DE CAVOUQUEIRO, INCLUSIVE ENCARGOS SOCIAIS DESONERADOS</t>
  </si>
  <si>
    <t xml:space="preserve">14837    </t>
  </si>
  <si>
    <t>LOCACAO DE TORRE-ANDAIME METALICA COM ELEMENTOS TUBULARES SOBRE SAPATAS,(1,00X1,00)M OU (1,50X1,50)M,EXCL.PISO,SAP.,TRAN</t>
  </si>
  <si>
    <t xml:space="preserve">MXMES     </t>
  </si>
  <si>
    <t xml:space="preserve">30101    </t>
  </si>
  <si>
    <t>ALUGUEL DE TORRE-ANDAIME TUBULAR</t>
  </si>
  <si>
    <t>RSE003600</t>
  </si>
  <si>
    <t>Demolição, com equipamento de ar comprimido, de pisos ou pavimento de concreto simples, inclusive af</t>
  </si>
  <si>
    <t xml:space="preserve">30710    </t>
  </si>
  <si>
    <t>BETONEIRA GASOLINA 320L,MISTURA SECA(CP)</t>
  </si>
  <si>
    <t xml:space="preserve">30694    </t>
  </si>
  <si>
    <t>SOQUETE VIBRATORIO 78KG; 2,5CV (CI)</t>
  </si>
  <si>
    <t xml:space="preserve">00519    </t>
  </si>
  <si>
    <t>SAIBRO</t>
  </si>
  <si>
    <t xml:space="preserve">30730    </t>
  </si>
  <si>
    <t>VIBRADOR IMERSAO ELETR. 2CV (CP)</t>
  </si>
  <si>
    <t xml:space="preserve">20111    </t>
  </si>
  <si>
    <t>MAO-DE-OBRA DE OPERADOR DE MAQUINA (TRATOR, ETC.), INCLUSIVE ENCARGOS SOCIAIS DESONERADOS</t>
  </si>
  <si>
    <t xml:space="preserve">02604    </t>
  </si>
  <si>
    <t>MACARANDUBA EM PECAS, DE 7,50X7,50CM (3"X3")</t>
  </si>
  <si>
    <t xml:space="preserve">30735    </t>
  </si>
  <si>
    <t>REGUA VIBRADORA DUPLA 3,4CV (CI)</t>
  </si>
  <si>
    <t>MAT006100</t>
  </si>
  <si>
    <t xml:space="preserve">Areia grossa lavada, com transporte                                                                 </t>
  </si>
  <si>
    <t xml:space="preserve">01434    </t>
  </si>
  <si>
    <t>BETONEIRA PARA 320 LITROS DE MISTURA SECA, SEM CARREGAMENTO MECANICO E TAMBOR REVERSIVEL, COM MOTOR A GASOLINA</t>
  </si>
  <si>
    <t xml:space="preserve">30408    </t>
  </si>
  <si>
    <t>PINTURA C/EMULSAO OLEOSA</t>
  </si>
  <si>
    <t xml:space="preserve">00220    </t>
  </si>
  <si>
    <t>OLEO LUBRIFICANTE MINERAL MULTIVISCOSO,CLASSIFICACAO API CG-4, GRAU SAE 20W-40</t>
  </si>
  <si>
    <t>MAT018550</t>
  </si>
  <si>
    <t xml:space="preserve">Brita nº 2, com transporte                                                                          </t>
  </si>
  <si>
    <t>MAT018500</t>
  </si>
  <si>
    <t xml:space="preserve">Brita nº 1, com transporte                                                                          </t>
  </si>
  <si>
    <t>RSE004600</t>
  </si>
  <si>
    <t>Escavação manual de vala em material de 1ª categoria (areia, argila ou piçarra), até 1,50m, exclusiv</t>
  </si>
  <si>
    <t xml:space="preserve">30288    </t>
  </si>
  <si>
    <t>ESCORAMENTO FORMAS ATE 3,30M</t>
  </si>
  <si>
    <t xml:space="preserve">30163    </t>
  </si>
  <si>
    <t>ARGAMASSA CIM.,AREIA TRACO 1:3,PREPAROMECANICO</t>
  </si>
  <si>
    <t xml:space="preserve">30731    </t>
  </si>
  <si>
    <t>VIBRADOR IMERSAO ELETR. 2CV (CI)</t>
  </si>
  <si>
    <t xml:space="preserve">05953    </t>
  </si>
  <si>
    <t>BOLSA DE LIGACAO PARA VASO SANITARIO</t>
  </si>
  <si>
    <t>RSE008900</t>
  </si>
  <si>
    <t xml:space="preserve">Transporte de carga de qualquer natureza; exclusive as despesas de carga e descarga tanto de espera </t>
  </si>
  <si>
    <t xml:space="preserve">TKM       </t>
  </si>
  <si>
    <t>MOI001500</t>
  </si>
  <si>
    <t xml:space="preserve">Encarregado de turma                                                                                </t>
  </si>
  <si>
    <t>RSE002400</t>
  </si>
  <si>
    <t xml:space="preserve">Carga e descarga manual de peças de peso reduzido:tijolos, telhas, cimento e agregados em sacos, em </t>
  </si>
  <si>
    <t xml:space="preserve">00666    </t>
  </si>
  <si>
    <t>BUCHA DE NYLON, TIPO S-12</t>
  </si>
  <si>
    <t xml:space="preserve">00995    </t>
  </si>
  <si>
    <t>DESMOLDANTE PROTETOR DE FORMAS EM EMULSAO OLEOSA</t>
  </si>
  <si>
    <t xml:space="preserve">01332    </t>
  </si>
  <si>
    <t>ROMPEDOR PNEUMATICO (MARTELETE), COM 32,6KG DE PESO, CONSUMO DE AR 38,8L/S, FREQUENCIA IMPACTO 1.100 IMP/MIN.</t>
  </si>
  <si>
    <t xml:space="preserve">30808    </t>
  </si>
  <si>
    <t>COMPRESSOR AR 170PCM 40CV (CF)</t>
  </si>
  <si>
    <t xml:space="preserve">30608    </t>
  </si>
  <si>
    <t>ROMPEDOR PNEUMATICO DE 32,6KG DE PESO,EXCLUSIVE OPERADOR,PONTEIRA E MANGUEIRA(CP)</t>
  </si>
  <si>
    <t xml:space="preserve">30609    </t>
  </si>
  <si>
    <t>ROMPEDOR PNEUMATICO DE 32,6KG DE PESO,EXCLUSIVE OPERADOR,PONTEIRA E MANGUEIRA,(CI)</t>
  </si>
  <si>
    <t xml:space="preserve">EQ90003  </t>
  </si>
  <si>
    <t xml:space="preserve">EPI e ferramentas 3% sobre mao de obra                                                              </t>
  </si>
  <si>
    <t xml:space="preserve">%         </t>
  </si>
  <si>
    <t xml:space="preserve">00724    </t>
  </si>
  <si>
    <t>TARIFA DE ENERGIA ELETRICA, TIPO COMERCIAL</t>
  </si>
  <si>
    <t xml:space="preserve">KWH       </t>
  </si>
  <si>
    <t xml:space="preserve">00892    </t>
  </si>
  <si>
    <t>VIBRADOR DE IMERSAO, TUBO DE (48X480)MM,COM MANGOTE DE 5,00M DE COMPRIM. COM MOTOR ELETRICO DE 2CV</t>
  </si>
  <si>
    <t>MOD000850</t>
  </si>
  <si>
    <t xml:space="preserve">Carpinteiro - forma de concreto                                                                     </t>
  </si>
  <si>
    <t>EVE000700</t>
  </si>
  <si>
    <t xml:space="preserve">Perda em cimento CP-32 - 5% - equivalente ao elementar MAT033700                                    </t>
  </si>
  <si>
    <t>IEQ011200</t>
  </si>
  <si>
    <t>Custo de material de operação, incluindo combustíveis, óleos, lubrificantes, graxa, filtro para comb</t>
  </si>
  <si>
    <t>IEQ020200</t>
  </si>
  <si>
    <t xml:space="preserve">Vibrador de Imersão, tubo de (45x480)mm, mangote com comprimento de 5m, motor: Vibrador de Imersão, </t>
  </si>
  <si>
    <t>REQ007900</t>
  </si>
  <si>
    <t>Vibrador de Imersão com tubo de 48mmx480mm, sem operador, com material de operação, energia elétrica</t>
  </si>
  <si>
    <t>REQ007950</t>
  </si>
  <si>
    <t>Vibrador de Imersão com tubo de 48mmx480mm, sem operador, com as seguintes especificações mínimas: m</t>
  </si>
  <si>
    <t>RSE008950</t>
  </si>
  <si>
    <t xml:space="preserve">Transporte de carga de qualquer natureza; exclusive as despesas de carga e descarga tanto da espera </t>
  </si>
  <si>
    <t xml:space="preserve">01492    </t>
  </si>
  <si>
    <t>REGUA VIBRADORA DUPLA, COM MOTOR A GASOLINA 4 TEMPOS, 4HP, COM ATE 6 METROS</t>
  </si>
  <si>
    <t xml:space="preserve">01424    </t>
  </si>
  <si>
    <t>COMPRESSOR DE AR PORTATIL E REBOCAVEL, P. TRAB. APROX. 102PSI, C/MOTOR DIESEL 040CV E DESC. LIVRE EFET. APROX. 200PCM</t>
  </si>
  <si>
    <t xml:space="preserve">00222    </t>
  </si>
  <si>
    <t>GRAXA COMUM P/LUBRIFICACAO DE CHASSIS, EM TAMBORES DE 170KG</t>
  </si>
  <si>
    <t xml:space="preserve">03537    </t>
  </si>
  <si>
    <t>SOQUETE VIBRATORIO DE 78KG, COM MOTOR AGASOLINA DE 2,5CV</t>
  </si>
  <si>
    <t>EVE000050</t>
  </si>
  <si>
    <t xml:space="preserve">3% incidente sobre mão de obra direta com EncargosSociais para cobrir despesas relativa a equipamen </t>
  </si>
  <si>
    <t>EVE000250</t>
  </si>
  <si>
    <t xml:space="preserve">Perda em areia grossa - 5% - equivalente ao elementar MAT006100                                     </t>
  </si>
  <si>
    <t>EVE000450</t>
  </si>
  <si>
    <t xml:space="preserve">Perda em brita 1 - 5% - equivalente ao elementar MAT018500                                          </t>
  </si>
  <si>
    <t>EVE000550</t>
  </si>
  <si>
    <t xml:space="preserve">Perda em brita 2 - 5% - equivalente ao elementar MAT018550                                          </t>
  </si>
  <si>
    <t xml:space="preserve">30711    </t>
  </si>
  <si>
    <t>BETONEIRA GASOLINA 320L,MISTURA SECA(CI)</t>
  </si>
  <si>
    <t xml:space="preserve">Proposta|i0 </t>
  </si>
  <si>
    <t>0003/23|01/2023</t>
  </si>
  <si>
    <t xml:space="preserve">Objeto </t>
  </si>
  <si>
    <t xml:space="preserve">CENTRO                                  </t>
  </si>
  <si>
    <t xml:space="preserve">CABO FRIO                               </t>
  </si>
  <si>
    <t>[2] Benefícios e despesas indiretas (B.D.I.) %</t>
  </si>
  <si>
    <t>Catálogos</t>
  </si>
  <si>
    <t>Casas decimais</t>
  </si>
  <si>
    <t>Emop/Local</t>
  </si>
  <si>
    <t>Sco</t>
  </si>
  <si>
    <t>Sinapi</t>
  </si>
  <si>
    <t>Sicro</t>
  </si>
  <si>
    <t>0001 0003.001/23</t>
  </si>
  <si>
    <t>Composição do preço unitário do item - Código 05.001.0360-A</t>
  </si>
  <si>
    <t>Descrição do item do orçamento</t>
  </si>
  <si>
    <t>M2</t>
  </si>
  <si>
    <t>Insumo(s)</t>
  </si>
  <si>
    <t>Descrição do(s) insumo(s)</t>
  </si>
  <si>
    <t>R$ Unitário</t>
  </si>
  <si>
    <t>+ %</t>
  </si>
  <si>
    <t>R$ Valor</t>
  </si>
  <si>
    <t>20132</t>
  </si>
  <si>
    <t xml:space="preserve">MAO-DE-OBRA DE SERVENTE DA CONSTRUCAO CIVIL, INCLUSIVE ENCARGOS SOCIAIS DESONERADOS                                                                   </t>
  </si>
  <si>
    <t xml:space="preserve">  Subtotal-&gt; </t>
  </si>
  <si>
    <t xml:space="preserve">[1] -&gt; </t>
  </si>
  <si>
    <t>0001 0003.001/23
05.001.0360-A</t>
  </si>
  <si>
    <t xml:space="preserve">[1]+[2]-&gt; </t>
  </si>
  <si>
    <t xml:space="preserve">Preço M2-&gt; </t>
  </si>
  <si>
    <t>###--------------------------------------------------------------------------------------------------------------------------------------------------------------------------------------------------------------------------------------###</t>
  </si>
  <si>
    <t>0002 0003.001/23</t>
  </si>
  <si>
    <t>Composição do preço unitário do item - Código 05.001.0023-A</t>
  </si>
  <si>
    <t>M3</t>
  </si>
  <si>
    <t>20115</t>
  </si>
  <si>
    <t xml:space="preserve">MAO-DE-OBRA DE PEDREIRO, INCLUSIVE ENCARGOS SOCIAIS DESONERADOS                                                                                       </t>
  </si>
  <si>
    <t>0002 0003.001/23
05.001.0023-A</t>
  </si>
  <si>
    <t xml:space="preserve">Preço M3-&gt; </t>
  </si>
  <si>
    <t>0003 0003.001/23</t>
  </si>
  <si>
    <t>Composição do preço unitário do item - Código 05.001.0016-A</t>
  </si>
  <si>
    <t>0003 0003.001/23
05.001.0016-A</t>
  </si>
  <si>
    <t>0004 0003.001/23</t>
  </si>
  <si>
    <t>Composição do preço unitário do item - Código 16.013.0006-A</t>
  </si>
  <si>
    <t>0004 0003.001/23
16.013.0006-A</t>
  </si>
  <si>
    <t>0005 0003.001/23</t>
  </si>
  <si>
    <t>Composição do preço unitário do item - Código 05.001.0015-A</t>
  </si>
  <si>
    <t>0005 0003.001/23
05.001.0015-A</t>
  </si>
  <si>
    <t>0006 0003.001/23</t>
  </si>
  <si>
    <t>Composição do preço unitário do item - Código 13.330.0075-A</t>
  </si>
  <si>
    <t>30153</t>
  </si>
  <si>
    <t xml:space="preserve">ARGAMASSA CIM.,SAIBRO,AREIA 1:3:3,PREPARO MANUAL                                                                                                      </t>
  </si>
  <si>
    <t>00150</t>
  </si>
  <si>
    <t xml:space="preserve">CIMENTO BRANCO                                                                                                                                        </t>
  </si>
  <si>
    <t>11205</t>
  </si>
  <si>
    <t xml:space="preserve">LADRILHO CERAMICO COM MEDIDAS EM TORNODE (45X45)CM, ANTI-DERRAPANTE,TRAFEGO INTENSO,PEI-IV                                                            </t>
  </si>
  <si>
    <t>20087</t>
  </si>
  <si>
    <t xml:space="preserve">MAO-DE-OBRA DE LADRILHEIRO, INCLUSIVE ENCARGOS SOCIAIS DESONERADOS                                                                                    </t>
  </si>
  <si>
    <t>30129</t>
  </si>
  <si>
    <t xml:space="preserve">PASTA DE CIMENTO COMUM                                                                                                                                </t>
  </si>
  <si>
    <t>05350</t>
  </si>
  <si>
    <t xml:space="preserve">PIGMENTO EM PO A BASE DE OXIDO DE FERRO                                                                                                               </t>
  </si>
  <si>
    <t>0006 0003.001/23
13.330.0075-A</t>
  </si>
  <si>
    <t>0007 0003.001/23</t>
  </si>
  <si>
    <t>Composição do preço unitário do item - Código 13.301.0510-A</t>
  </si>
  <si>
    <t>30246</t>
  </si>
  <si>
    <t xml:space="preserve">CONCRETO FCK 15MPA                                                                                                                                    </t>
  </si>
  <si>
    <t>30087</t>
  </si>
  <si>
    <t xml:space="preserve">DEMOLICAO PAVIMENT.CONCR.ASF., ESP. 10CM                                                                                                              </t>
  </si>
  <si>
    <t>30885</t>
  </si>
  <si>
    <t xml:space="preserve">FORMAS MADEIRA P/MOLDAGEM, INCL. ESCOR.                                                                                                               </t>
  </si>
  <si>
    <t>30271</t>
  </si>
  <si>
    <t xml:space="preserve">LANCAMENTO CONC.S/ARM.1,5M3/H, HORIZ.                                                                                                                 </t>
  </si>
  <si>
    <t>30255</t>
  </si>
  <si>
    <t xml:space="preserve">PREPARO CONCR. BETON. 320L; 1,5M3/H                                                                                                                   </t>
  </si>
  <si>
    <t>0007 0003.001/23
13.301.0510-A</t>
  </si>
  <si>
    <t>0008 0003.001/23</t>
  </si>
  <si>
    <t>Composição do preço unitário do item - Código 09.013.0016-A</t>
  </si>
  <si>
    <t>UN</t>
  </si>
  <si>
    <t>00029</t>
  </si>
  <si>
    <t xml:space="preserve">ACO CA-25, ESTIRADO, PRECO DE REVENDEDOR, NO DIAMETRO DE 06,3MM                                                                                       </t>
  </si>
  <si>
    <t>30260</t>
  </si>
  <si>
    <t xml:space="preserve">LANCAMENTO CONC.C/ARM.2,0M3/H,HORIZ/VERT                                                                                                              </t>
  </si>
  <si>
    <t>02603</t>
  </si>
  <si>
    <t xml:space="preserve">MACARANDUBA EM PECAS, DE 7,50X11,25CM (3"X4.1/2")                                                                                                     </t>
  </si>
  <si>
    <t>05936</t>
  </si>
  <si>
    <t xml:space="preserve">MACARANDUBA EM PECAS, DE 7,50X22,50CM (3"X9")                                                                                                         </t>
  </si>
  <si>
    <t>20015</t>
  </si>
  <si>
    <t xml:space="preserve">MAO-DE-OBRA DE ARMADOR DE CONCRETO ARMADO, INCLUSIVE ENCARGOS SOCIAIS DESONERADOS                                                                     </t>
  </si>
  <si>
    <t>20045</t>
  </si>
  <si>
    <t xml:space="preserve">MAO-DE-OBRA DE CARPINTEIRO DE ESQUADRIASDE MADEIRA, INCLUSIVE ENCARGOS SOCIAISDESONERADOS                                                             </t>
  </si>
  <si>
    <t>00665</t>
  </si>
  <si>
    <t xml:space="preserve">PARAFUSO DE LATAO, ROSCA SOBERBA, CABECACHATA, DE 5,5MMX2.1/2"                                                                                        </t>
  </si>
  <si>
    <t>00349</t>
  </si>
  <si>
    <t xml:space="preserve">PINUS, EM PECAS DE 2,50X30,00CM (1"X12")                                                                                                              </t>
  </si>
  <si>
    <t>00453</t>
  </si>
  <si>
    <t xml:space="preserve">PREGO COM OU SEM CABECA, EM CAIXAS DE 50KG, OU QUANTIDADES EQUIVALENTES, Nº12X12A 18X30                                                               </t>
  </si>
  <si>
    <t>30254</t>
  </si>
  <si>
    <t xml:space="preserve">PREPARO CONCR. BETON. 320L; 2,0M3/H                                                                                                                   </t>
  </si>
  <si>
    <t>0008 0003.001/23
09.013.0016-A</t>
  </si>
  <si>
    <t xml:space="preserve">Preço UN-&gt; </t>
  </si>
  <si>
    <t>0009 0003.001/23</t>
  </si>
  <si>
    <t>Composição do preço unitário do item - Código 02.020.0002-A</t>
  </si>
  <si>
    <t>00368</t>
  </si>
  <si>
    <t xml:space="preserve">PINUS, EM PECAS DE 7,50X7,50CM (3"X3")                                                                                                                </t>
  </si>
  <si>
    <t>10806</t>
  </si>
  <si>
    <t xml:space="preserve">PLACA DE IDENTIFICACAO DE OBRA PUBLICA,TIPO BANNER/PLOTER, CONSTITUIDA POR LONAE IMPRESSAO DIGITAL                                                    </t>
  </si>
  <si>
    <t>0009 0003.001/23
02.020.0002-A</t>
  </si>
  <si>
    <t>0010 0003.001/23</t>
  </si>
  <si>
    <t>Composição do preço unitário do item - Código 09.026.0025-A</t>
  </si>
  <si>
    <t>10952</t>
  </si>
  <si>
    <t xml:space="preserve">PAPELEIRA DE POLIETILENO, CAPACIDADE PARA 50L, DE (75,50X34,50X43,50)CM                                                                               </t>
  </si>
  <si>
    <t>0010 0003.001/23
09.026.0025-A</t>
  </si>
  <si>
    <t>0011 0003.001/23</t>
  </si>
  <si>
    <t>Composição do preço unitário do item - Código PJ25200040</t>
  </si>
  <si>
    <t>PJ25200040</t>
  </si>
  <si>
    <t>un</t>
  </si>
  <si>
    <t xml:space="preserve">3% incidente sobre mão de obra direta com EncargosSociais para cobrir despesas relativa a equipamen                                                   </t>
  </si>
  <si>
    <t xml:space="preserve">Carga e descarga manual de peças de peso reduzido:tijolos, telhas, cimento e agregados em sacos, em                                                   </t>
  </si>
  <si>
    <t xml:space="preserve">Demolição, com equipamento de ar comprimido, de pisos ou pavimento de concreto simples, inclusive af                                                  </t>
  </si>
  <si>
    <t xml:space="preserve">Escavação manual de vala em material de 1ª categoria (areia, argila ou piçarra), até 1,50m, exclusiv                                                  </t>
  </si>
  <si>
    <t xml:space="preserve">Lançamento de concreto em peças sem armadura, inclusive a colocação, o adensamento e o acabamento, e                                                  </t>
  </si>
  <si>
    <t xml:space="preserve">Materiais para confecção de concreto estrutural dosado para uma resistência característica à compres                                                  </t>
  </si>
  <si>
    <t xml:space="preserve">Pedreiro - assentamento de tijolo, bloco de concreto, alvenaria de pedra, serviços de lançamento de                                                   </t>
  </si>
  <si>
    <t xml:space="preserve">Pintura interna ou externa sobre ferro, com tinta a óleo brilhante Marveline ou Coral Óleo ou simila                                                  </t>
  </si>
  <si>
    <t xml:space="preserve">Preparo manual de concreto, compreendendo a mistura e o amassamento, exclusive materiais.                                                             </t>
  </si>
  <si>
    <t xml:space="preserve">Serralheiro - oficial de oficina de esquadria de alumínio e ferro                                                                                     </t>
  </si>
  <si>
    <t xml:space="preserve">Servente                                                                                                                                              </t>
  </si>
  <si>
    <t xml:space="preserve">Transporte de carga de qualquer natureza; exclusive as despesas de carga e descarga tanto de espera                                                   </t>
  </si>
  <si>
    <t xml:space="preserve">Transporte de carga de qualquer natureza; exclusive as despesas de carga e descarga tanto da espera                                                   </t>
  </si>
  <si>
    <t xml:space="preserve">Tubo de aço galvanizado, sem costura, DIN-2440, diâmetro nominal de Tubo de aço galvanizado, sem cos                                                  </t>
  </si>
  <si>
    <t>0011 0003.001/23
PJ25200040</t>
  </si>
  <si>
    <t xml:space="preserve">Preço un-&gt; </t>
  </si>
  <si>
    <t>0012 0003.001/23</t>
  </si>
  <si>
    <t>Composição do preço unitário do item - Código 14.002.0084-A</t>
  </si>
  <si>
    <t>20131</t>
  </si>
  <si>
    <t xml:space="preserve">MAO-DE-OBRA DE SERRALHEIRO DA CONSTRUCAOCIVIL, INCLUSIVE ENCARGOS SOCIAIS DESONERADOS                                                                 </t>
  </si>
  <si>
    <t>05859</t>
  </si>
  <si>
    <t xml:space="preserve">TELA DE ARAME GALVANIZADO FIO Nº 12, MALHA LOSANGO, DE (5X5)CM                                                                                        </t>
  </si>
  <si>
    <t>00170</t>
  </si>
  <si>
    <t xml:space="preserve">TUBO DE ACO GALVANIZADO, COM COSTURA, PESADO, NBR 5580, DN=1"                                                                                         </t>
  </si>
  <si>
    <t>00172</t>
  </si>
  <si>
    <t xml:space="preserve">TUBO DE ACO GALVANIZADO, COM COSTURA, PESADO, NBR 5580, DN=1.1/2"                                                                                     </t>
  </si>
  <si>
    <t>0012 0003.001/23
14.002.0084-A</t>
  </si>
  <si>
    <t>0013 0003.001/23</t>
  </si>
  <si>
    <t>Composição do preço unitário do item - Código 04.014.0095-A</t>
  </si>
  <si>
    <t>10962</t>
  </si>
  <si>
    <t xml:space="preserve">ALUGUEL CACAMBA DE ACO TIPO CONTAINER C/5M3 CAPAC.P/RETIRADA ENTULHO OBRA,INCL.CARREGA.,TRANSP.E DESCAR.LOCAIS AUTORIZ.                               </t>
  </si>
  <si>
    <t>0013 0003.001/23
04.014.0095-A</t>
  </si>
  <si>
    <t>0014 0003.002/23</t>
  </si>
  <si>
    <t>Composição do preço unitário do item - Código 13.001.0015-A</t>
  </si>
  <si>
    <t>30161</t>
  </si>
  <si>
    <t xml:space="preserve">ARGAMASSA CIM.,AREIA TRACO 1:1,5,PREPAROMECANICO                                                                                                      </t>
  </si>
  <si>
    <t>30350</t>
  </si>
  <si>
    <t xml:space="preserve">CHAPISCO SUPERF. CONCR./ALVEN.,COM ARGAMASSA DE CIMENTO E AREIA NO TRACO 1:3                                                                          </t>
  </si>
  <si>
    <t>0014 0003.002/23
13.001.0015-A</t>
  </si>
  <si>
    <t>0015 0003.002/23</t>
  </si>
  <si>
    <t>Composição do preço unitário do item - Código 13.373.0025-A</t>
  </si>
  <si>
    <t>14559</t>
  </si>
  <si>
    <t xml:space="preserve">BRITA 3, PARA REGIAO METROPOLITANA DO RIO DE JANEIRO                                                                                                  </t>
  </si>
  <si>
    <t>30277</t>
  </si>
  <si>
    <t xml:space="preserve">CONCRETO P/PECAS ARMADAS FCK 20MPA                                                                                                                    </t>
  </si>
  <si>
    <t>20046</t>
  </si>
  <si>
    <t xml:space="preserve">MAO-DE-OBRA DE CARPINTEIRO DE FORMA DE CONCRETO, INCLUSIVE ENCARGOS SOCIAIS DESONERADOS                                                               </t>
  </si>
  <si>
    <t>04900</t>
  </si>
  <si>
    <t xml:space="preserve">PLASTICO NA COR PRETA, COM ESPESSURA DE0,15MM                                                                                                         </t>
  </si>
  <si>
    <t>30735</t>
  </si>
  <si>
    <t xml:space="preserve">REGUA VIBRADORA DUPLA 3,4CV (CI)                                                                                                                      </t>
  </si>
  <si>
    <t>30734</t>
  </si>
  <si>
    <t xml:space="preserve">REGUA VIBRADORA DUPLA 3,4CV (CP)                                                                                                                      </t>
  </si>
  <si>
    <t>30694</t>
  </si>
  <si>
    <t xml:space="preserve">SOQUETE VIBRATORIO 78KG; 2,5CV (CI)                                                                                                                   </t>
  </si>
  <si>
    <t>30693</t>
  </si>
  <si>
    <t xml:space="preserve">SOQUETE VIBRATORIO 78KG; 2,5CV (CP)                                                                                                                   </t>
  </si>
  <si>
    <t>07246</t>
  </si>
  <si>
    <t xml:space="preserve">TELA P/ESTRUTURA DE CONCRETO ARMADO, FORMADA POR FIOS DE ACO CA-60, DIAM.4,2MM EESPACAMENTO ENTRE ELES DE (15X15)CM                                   </t>
  </si>
  <si>
    <t>30731</t>
  </si>
  <si>
    <t xml:space="preserve">VIBRADOR IMERSAO ELETR. 2CV (CI)                                                                                                                      </t>
  </si>
  <si>
    <t>30730</t>
  </si>
  <si>
    <t xml:space="preserve">VIBRADOR IMERSAO ELETR. 2CV (CP)                                                                                                                      </t>
  </si>
  <si>
    <t>0015 0003.002/23
13.373.0025-A</t>
  </si>
  <si>
    <t>0016 0003.002/23</t>
  </si>
  <si>
    <t>Composição do preço unitário do item - Código 13.025.0010-A</t>
  </si>
  <si>
    <t>30358</t>
  </si>
  <si>
    <t xml:space="preserve">REVESTIMENTO EXT. ARG. 1:3:3 ESP. 2,5CM                                                                                                               </t>
  </si>
  <si>
    <t>0016 0003.002/23
13.025.0010-A</t>
  </si>
  <si>
    <t>0017 0003.002/23</t>
  </si>
  <si>
    <t>Composição do preço unitário do item - Código 13.030.0263-A</t>
  </si>
  <si>
    <t>11118</t>
  </si>
  <si>
    <t xml:space="preserve">REVESTIMENTO CERAMICO EXTRUDADO,DE(11,6X11,6)CM,ESPESSURA DE 9MM,ANTIDERRAPANTERESISTENTE A CHOQUE TERMICO,COR NATURAL                                </t>
  </si>
  <si>
    <t>0017 0003.002/23
13.030.0263-A</t>
  </si>
  <si>
    <t>0018 0003.003/23</t>
  </si>
  <si>
    <t>Composição do preço unitário do item - Código 16.004.0015-A</t>
  </si>
  <si>
    <t>05962</t>
  </si>
  <si>
    <t xml:space="preserve">CONJUNTO DE VEDACAO, COM ARRUELA GALVANIZADA E BORRACHAS PARA PARAFUSO DE FIXACAO DE TELHA ONDULADA                                                   </t>
  </si>
  <si>
    <t>02216</t>
  </si>
  <si>
    <t xml:space="preserve">MASSA DE VEDACAO P/ARTEFATOS DE CIMENTOAMIANTO                                                                                                        </t>
  </si>
  <si>
    <t>00252</t>
  </si>
  <si>
    <t xml:space="preserve">PARAFUSO C/ROSCA, DE (8x100)MM                                                                                                                        </t>
  </si>
  <si>
    <t>08000</t>
  </si>
  <si>
    <t xml:space="preserve">TELHA ONDULADA DE CIMENTO, SEM AMIANTO,REFORCADA C/FIOS SINTETICOS (CRFS), DE (2,44X1,10)M E C/ESPES. DE 6MM                                          </t>
  </si>
  <si>
    <t>0018 0003.003/23
16.004.0015-A</t>
  </si>
  <si>
    <t>0019 0003.003/23</t>
  </si>
  <si>
    <t>Composição do preço unitário do item - Código 16.001.0061-A</t>
  </si>
  <si>
    <t>31006</t>
  </si>
  <si>
    <t xml:space="preserve">MACARANDUBA APARELHADA 3" X 3"                                                                                                                        </t>
  </si>
  <si>
    <t>31007</t>
  </si>
  <si>
    <t xml:space="preserve">MACARANDUBA APARELHADA 3" X 4.1/2"                                                                                                                    </t>
  </si>
  <si>
    <t>0019 0003.003/23
16.001.0061-A</t>
  </si>
  <si>
    <t>0020 0003.004/23</t>
  </si>
  <si>
    <t>Composição do preço unitário do item - Código 12.013.0010-A</t>
  </si>
  <si>
    <t>05930</t>
  </si>
  <si>
    <t xml:space="preserve">BATENTE DE PORTA EM ACO NAVAL, PARA DIVISORIA DE 35MM (JOGO)                                                                                          </t>
  </si>
  <si>
    <t>05932</t>
  </si>
  <si>
    <t xml:space="preserve">GUIA INFERIOR EM ACO NAVAL, PARA DIVISORIA DE 35MM COM 3M                                                                                             </t>
  </si>
  <si>
    <t>00324</t>
  </si>
  <si>
    <t xml:space="preserve">LIXA P/MADEIRA Nº100                                                                                                                                  </t>
  </si>
  <si>
    <t>05928</t>
  </si>
  <si>
    <t xml:space="preserve">MONTANTE DUPLO EM ACO NAVAL PARA DIVISORIA DE 35MM (JOGO)                                                                                             </t>
  </si>
  <si>
    <t>11439</t>
  </si>
  <si>
    <t xml:space="preserve">PORTA LISA, SEMI-OCA PARA PINTURA, DE (90X210X3,5)CM                                                                                                  </t>
  </si>
  <si>
    <t>05929</t>
  </si>
  <si>
    <t xml:space="preserve">TRAVESSA HORIZONTAL EM ACO NAVAL, PARA DIVISORIA DE 35MM COM 3M                                                                                       </t>
  </si>
  <si>
    <t>0020 0003.004/23
12.013.0010-A</t>
  </si>
  <si>
    <t>0021 0003.005/23</t>
  </si>
  <si>
    <t>Composição do preço unitário do item - Código 15.003.0365-A</t>
  </si>
  <si>
    <t>00666</t>
  </si>
  <si>
    <t xml:space="preserve">BUCHA DE NYLON, TIPO S-12                                                                                                                             </t>
  </si>
  <si>
    <t>20039</t>
  </si>
  <si>
    <t xml:space="preserve">MAO-DE-OBRA DE BOMBEIRO HIDRAULICO DA CONSTRUCAO CIVIL, INCLUSIVE ENCARGOS SOCIAIS DESONERADOS                                                        </t>
  </si>
  <si>
    <t>02984</t>
  </si>
  <si>
    <t xml:space="preserve">RABICHO PLASTICO COM SAIDA DE 1/2" E COMCOMPRIMENTO DE 30CM                                                                                           </t>
  </si>
  <si>
    <t>0021 0003.005/23
15.003.0365-A</t>
  </si>
  <si>
    <t>0022 0003.005/23</t>
  </si>
  <si>
    <t>Composição do preço unitário do item - Código 18.002.0090-A</t>
  </si>
  <si>
    <t>05953</t>
  </si>
  <si>
    <t xml:space="preserve">BOLSA DE LIGACAO PARA VASO SANITARIO                                                                                                                  </t>
  </si>
  <si>
    <t>14789</t>
  </si>
  <si>
    <t xml:space="preserve">KIT DE ACESSORIOS PARA FIXACAO, COMPREENDENDO PARAFUSOS, BUCHAS E ARRUELAS                                                                            </t>
  </si>
  <si>
    <t>13104</t>
  </si>
  <si>
    <t xml:space="preserve">VASO SANITARIO, DE LOUCA BRANCA, P/PESSOAS C/NECESSIDADES ESPECIFICAS, INCLUSIVEASSENTO ESPECIAL                                                      </t>
  </si>
  <si>
    <t>0022 0003.005/23
18.002.0090-A</t>
  </si>
  <si>
    <t>0023 0003.005/23</t>
  </si>
  <si>
    <t>Composição do preço unitário do item - Código 18.006.0014-A</t>
  </si>
  <si>
    <t>05555</t>
  </si>
  <si>
    <t xml:space="preserve">LAVATORIO DE LOUCA BRANCA, TIPO POPULAR,MEDINDO EM TORNO DE (55X45)CM                                                                                 </t>
  </si>
  <si>
    <t>0023 0003.005/23
18.006.0014-A</t>
  </si>
  <si>
    <t>0024 0003.005/23</t>
  </si>
  <si>
    <t>Composição do preço unitário do item - Código 18.006.0017-A</t>
  </si>
  <si>
    <t>07020</t>
  </si>
  <si>
    <t xml:space="preserve">VASO SANITARIO SIFONADO, DE LOUCA BRANCA, TIPO POPULAR                                                                                                </t>
  </si>
  <si>
    <t>0024 0003.005/23
18.006.0017-A</t>
  </si>
  <si>
    <t>0025 0003.005/23</t>
  </si>
  <si>
    <t>Composição do preço unitário do item - Código 18.019.0010-A</t>
  </si>
  <si>
    <t>03926</t>
  </si>
  <si>
    <t xml:space="preserve">CAIXA DE DESCARGA EXTERNA, PLASTICA                                                                                                                   </t>
  </si>
  <si>
    <t>0025 0003.005/23
18.019.0010-A</t>
  </si>
  <si>
    <t>0026 0003.006/23</t>
  </si>
  <si>
    <t>Composição do preço unitário do item - Código 13.330.0071-A</t>
  </si>
  <si>
    <t>07797</t>
  </si>
  <si>
    <t xml:space="preserve">ARGAMASSA COLANTE, PARA USO EXTERNO, EMBALAGEM DE 20 KG                                                                                               </t>
  </si>
  <si>
    <t>07798</t>
  </si>
  <si>
    <t xml:space="preserve">ARGAMASSA PARA REJUNTAMENTO PIGMENTADA,EMBALAGEM DE 5KG                                                                                               </t>
  </si>
  <si>
    <t>04836</t>
  </si>
  <si>
    <t xml:space="preserve">CERAMICA ANTIDERRAPANTE, COM MEDIDAS EMTORNO DE (116X240X9)MM                                                                                         </t>
  </si>
  <si>
    <t>0026 0003.006/23
13.330.0071-A</t>
  </si>
  <si>
    <t>0027 0003.007/23</t>
  </si>
  <si>
    <t>Composição do preço unitário do item - Código 17.017.0100-A</t>
  </si>
  <si>
    <t>20118</t>
  </si>
  <si>
    <t xml:space="preserve">MAO-DE-OBRA DE PINTOR, INCLUSIVE ENCARGOS SOCIAIS DESONERADOS                                                                                         </t>
  </si>
  <si>
    <t>00413</t>
  </si>
  <si>
    <t xml:space="preserve">MASSA PARA MADEIRA                                                                                                                                    </t>
  </si>
  <si>
    <t>00125</t>
  </si>
  <si>
    <t xml:space="preserve">TINTA FUNDO SINTETICO NIVELADOR, PARA MADEIRA, INTERIORES E EXTERIORES                                                                                </t>
  </si>
  <si>
    <t>03878</t>
  </si>
  <si>
    <t xml:space="preserve">VERNIZ ISOLANTE INCOLOR                                                                                                                               </t>
  </si>
  <si>
    <t>0027 0003.007/23
17.017.0100-A</t>
  </si>
  <si>
    <t>0028 0003.007/23</t>
  </si>
  <si>
    <t>Composição do preço unitário do item - Código 17.040.0024-A</t>
  </si>
  <si>
    <t>02385</t>
  </si>
  <si>
    <t xml:space="preserve">LIXA D`AGUA Nº 100                                                                                                                                    </t>
  </si>
  <si>
    <t>06011</t>
  </si>
  <si>
    <t xml:space="preserve">TINTA ACRILICA PARA PISO                                                                                                                              </t>
  </si>
  <si>
    <t>0028 0003.007/23
17.040.0024-A</t>
  </si>
  <si>
    <t>0029 0003.007/23</t>
  </si>
  <si>
    <t>Composição do preço unitário do item - Código 17.018.0020-A</t>
  </si>
  <si>
    <t>07177</t>
  </si>
  <si>
    <t xml:space="preserve">TINTA LATEX ECONOMICA PARA INTERIOR, FOSCA, EM BALDE DE 18 LITROS                                                                                     </t>
  </si>
  <si>
    <t>0029 0003.007/23
17.018.0020-A</t>
  </si>
  <si>
    <t>0030 0003.007/23</t>
  </si>
  <si>
    <t>Composição do preço unitário do item - Código 17.018.0015-A</t>
  </si>
  <si>
    <t>14496</t>
  </si>
  <si>
    <t xml:space="preserve">LIXA PARA MASSA                                                                                                                                       </t>
  </si>
  <si>
    <t>06028</t>
  </si>
  <si>
    <t xml:space="preserve">SELADOR PIGMENTADO A BASE DE RESINA ACRILICA MODIFICADA, NA COR BRANCA                                                                                </t>
  </si>
  <si>
    <t>0030 0003.007/23
17.018.0015-A</t>
  </si>
  <si>
    <t>0031 0003.008/23</t>
  </si>
  <si>
    <t>Composição do preço unitário do item - Código 14.006.0016-A</t>
  </si>
  <si>
    <t>02258</t>
  </si>
  <si>
    <t xml:space="preserve">ADUELA EM MADEIRA DE LEI, DE (13X3)CM, GRUPO V                                                                                                        </t>
  </si>
  <si>
    <t>02259</t>
  </si>
  <si>
    <t xml:space="preserve">ALIZAR EM MADEIRA DE LEI, DE (5X2)CM, GRUPO V                                                                                                         </t>
  </si>
  <si>
    <t>11438</t>
  </si>
  <si>
    <t xml:space="preserve">PORTA LISA, SEMI-OCA PARA PINTURA, DE (100X210X3,5)CM                                                                                                 </t>
  </si>
  <si>
    <t>30998</t>
  </si>
  <si>
    <t xml:space="preserve">TACO DE ALVENARIA (2,5 X 10 X 20)CM                                                                                                                   </t>
  </si>
  <si>
    <t>0031 0003.008/23
14.006.0016-A</t>
  </si>
  <si>
    <t>0032 0003.008/23</t>
  </si>
  <si>
    <t>Composição do preço unitário do item - Código 14.007.0070-A</t>
  </si>
  <si>
    <t>04922</t>
  </si>
  <si>
    <t xml:space="preserve">DOBRADICA EM ACO LAMINADO C/PINOS, BOLASE ANEIS DE LATAO, DE 3"X2.1/2"X5/64"                                                                          </t>
  </si>
  <si>
    <t>00974</t>
  </si>
  <si>
    <t xml:space="preserve">FECHO SOBREPOR, LIVRE-OCUPADO, LATAO FUNDIDO CROMADO, INCLUSIVE TARJETA COM TRANCA FIXA                                                               </t>
  </si>
  <si>
    <t>0032 0003.008/23
14.007.0070-A</t>
  </si>
  <si>
    <t>0033 0003.008/23</t>
  </si>
  <si>
    <t>Composição do preço unitário do item - Código 14.006.0023-A</t>
  </si>
  <si>
    <t>0033 0003.008/23
14.006.0023-A</t>
  </si>
  <si>
    <t>0034 0003.008/23</t>
  </si>
  <si>
    <t>Composição do preço unitário do item - Código 14.004.0120-A</t>
  </si>
  <si>
    <t>05518</t>
  </si>
  <si>
    <t xml:space="preserve">VIDRO TEMPERADO INCOLOR, COLOCADO, COM ESPESSURA DE 10MM                                                                                              </t>
  </si>
  <si>
    <t>0034 0003.008/23
14.004.0120-A</t>
  </si>
  <si>
    <t>0035 0003.008/23</t>
  </si>
  <si>
    <t>Composição do preço unitário do item - Código 14.006.0019-A</t>
  </si>
  <si>
    <t>00761</t>
  </si>
  <si>
    <t xml:space="preserve">PORTA LISA, SEMI-OCA PARA PINTURA, DE (70X210X3,5)CM                                                                                                  </t>
  </si>
  <si>
    <t>0035 0003.008/23
14.006.0019-A</t>
  </si>
  <si>
    <t>0036 0003.008/23</t>
  </si>
  <si>
    <t>Composição do preço unitário do item - Código 14.006.0021-A</t>
  </si>
  <si>
    <t>00760</t>
  </si>
  <si>
    <t xml:space="preserve">PORTA LISA, SEMI-OCA PARA PINTURA, DE (80X210X3,5)CM                                                                                                  </t>
  </si>
  <si>
    <t>0036 0003.008/23
14.006.0021-A</t>
  </si>
  <si>
    <t>0037 0003.008/23</t>
  </si>
  <si>
    <t>Composição do preço unitário do item - Código 14.002.0100-A</t>
  </si>
  <si>
    <t>14844</t>
  </si>
  <si>
    <t xml:space="preserve">PORTAO DE ABRIR,2FLS,EM GRADIL MET.ACO GALV,MALHA RETANGULAR (200X50)MM,FIO ACO4,3MM,PINT.ELETR.ESP.MIN. 100 MICRAS                                   </t>
  </si>
  <si>
    <t>0037 0003.008/23
14.002.0100-A</t>
  </si>
  <si>
    <t>0038 0003.009/23</t>
  </si>
  <si>
    <t>Composição do preço unitário do item - Código 16.013.0005-A</t>
  </si>
  <si>
    <t>0038 0003.009/23
16.013.0005-A</t>
  </si>
  <si>
    <t>0039 0003.009/23</t>
  </si>
  <si>
    <t>0039 0003.009/23
17.018.0020-A</t>
  </si>
  <si>
    <t>0040 0003.011/23</t>
  </si>
  <si>
    <t>Composição do preço unitário do item - Código 15.019.0020-A</t>
  </si>
  <si>
    <t>00309</t>
  </si>
  <si>
    <t xml:space="preserve">INTERRUPTOR DE EMBUTIR, FOSFORESCENTE, C/PLACA, DE 1 TECLA SIMPLES                                                                                    </t>
  </si>
  <si>
    <t>20060</t>
  </si>
  <si>
    <t xml:space="preserve">MAO-DE-OBRA DE ELETRICISTA DA CONSTRUCAOCIVIL, INCLUSIVE ENCARGOS SOCIAIS DESONERADOS                                                                 </t>
  </si>
  <si>
    <t>0040 0003.011/23
15.019.0020-A</t>
  </si>
  <si>
    <t>0041 0003.011/23</t>
  </si>
  <si>
    <t>Composição do preço unitário do item - Código 15.015.0037-A</t>
  </si>
  <si>
    <t>05269</t>
  </si>
  <si>
    <t xml:space="preserve">ABRACADEIRA TIPO COPO, DE 3/4"                                                                                                                        </t>
  </si>
  <si>
    <t>00115</t>
  </si>
  <si>
    <t xml:space="preserve">BUCHA E ARRUELA DE ALUMINIO PARA ELETRODUTO, DE 3/4"                                                                                                  </t>
  </si>
  <si>
    <t>05750</t>
  </si>
  <si>
    <t xml:space="preserve">CAIXA DE LUZ DE PVC, DE 4"x2"                                                                                                                         </t>
  </si>
  <si>
    <t>05751</t>
  </si>
  <si>
    <t xml:space="preserve">CAIXA DE LUZ DE PVC, DE 4"x4"                                                                                                                         </t>
  </si>
  <si>
    <t>07635</t>
  </si>
  <si>
    <t xml:space="preserve">CANALETA PERFURADA ALTA, DE (38X38X6000)MM                                                                                                            </t>
  </si>
  <si>
    <t>02961</t>
  </si>
  <si>
    <t xml:space="preserve">CURVA 90º DE PVC RIGIDO, ROSQUEAVEL, PARA ELETRODUTO, DE 3/4"                                                                                         </t>
  </si>
  <si>
    <t>02341</t>
  </si>
  <si>
    <t xml:space="preserve">ELETRODUTO DE PVC PRETO, RIGIDO ROSQUEAVEL, COM ROSCA EM AMBAS EXTREMIDADES, EMBARRAS DE 3 METROS, DE 3/4"                                            </t>
  </si>
  <si>
    <t>00285</t>
  </si>
  <si>
    <t xml:space="preserve">FIO C/ISOLAMENTO TERMOPLASTICO ANTICHAMADE 750V, DE 02,5MM2                                                                                           </t>
  </si>
  <si>
    <t>05914</t>
  </si>
  <si>
    <t xml:space="preserve">INTERRUPTOR DE SOBREPOR SIMPLES, DE 10A-250V                                                                                                          </t>
  </si>
  <si>
    <t>02643</t>
  </si>
  <si>
    <t xml:space="preserve">LUVA DE PVC RIGIDO ROSQUEAVEL, PARA ELETRODUTO, DE 3/4"                                                                                               </t>
  </si>
  <si>
    <t>0041 0003.011/23
15.015.0037-A</t>
  </si>
  <si>
    <t>0042 0003.011/23</t>
  </si>
  <si>
    <t>Composição do preço unitário do item - Código 15.007.0415-A</t>
  </si>
  <si>
    <t>11859</t>
  </si>
  <si>
    <t xml:space="preserve">QUADRO DE DISTRIBUICAO DE ENERGIA,100A,DE SOBREPOR,BARRAMENTO TRIFASICO E NEUTRO,DISP.P/CHAVE GERAL,P/ATE 18 DISJUNTORES                              </t>
  </si>
  <si>
    <t>0042 0003.011/23
15.007.0415-A</t>
  </si>
  <si>
    <t>0043 0003.011/23</t>
  </si>
  <si>
    <t>Composição do preço unitário do item - Código 15.015.0026-A</t>
  </si>
  <si>
    <t>05268</t>
  </si>
  <si>
    <t xml:space="preserve">ABRACADEIRA TIPO COPO, DE 1/2"                                                                                                                        </t>
  </si>
  <si>
    <t>04266</t>
  </si>
  <si>
    <t xml:space="preserve">BUCHA E ARRUELA DE ALUMINIO PARA ELETRODUTO, DE 1/2"                                                                                                  </t>
  </si>
  <si>
    <t>02960</t>
  </si>
  <si>
    <t xml:space="preserve">CURVA 90º DE PVC RIGIDO, ROSQUEAVEL, PARA ELETRODUTO, DE 1/2"                                                                                         </t>
  </si>
  <si>
    <t>02338</t>
  </si>
  <si>
    <t xml:space="preserve">ELETRODUTO DE PVC PRETO,RIGIDO ROSQUEAVEL,COM ROSCA EM AMBAS EXTREMIDADES,EM BARRAS DE 3 METROS,DE 1/2"                                               </t>
  </si>
  <si>
    <t>02642</t>
  </si>
  <si>
    <t xml:space="preserve">LUVA DE PVC RIGIDO ROSQUEAVEL, PARA ELETRODUTO, DE 1/2"                                                                                               </t>
  </si>
  <si>
    <t>0043 0003.011/23
15.015.0026-A</t>
  </si>
  <si>
    <t>LOG DE ERROS DE VINCULOS - Proposta_0003_23_Cliente_00002</t>
  </si>
  <si>
    <t>PLANILHA COMPOSIÇÕES LINHA   143 - VALOR INSUMO COMPOSIÇÃO ZERADO</t>
  </si>
  <si>
    <t>PLANILHA PROPOSTA LINHA    20 (PREÇO UNITÁRIO PROPOSTO ORIGINAL DA PROPOSTA DIFERE PREÇO UNITÁRIO COMPOSIÇÃO VINCULADO)</t>
  </si>
  <si>
    <t>PREFEITURA MUNICIPAL DE CABO FRIO</t>
  </si>
  <si>
    <t>Região dos Lagos - Estado do Rio de Janeiro</t>
  </si>
  <si>
    <t>OBRA:</t>
  </si>
  <si>
    <t>ESPAÇO CULTURAL TORRES DO CABO</t>
  </si>
  <si>
    <t>LOCAL:</t>
  </si>
  <si>
    <t>Praia do Forte</t>
  </si>
  <si>
    <t>CRONOGRAMA FÍSICO - FINANCEIRO</t>
  </si>
  <si>
    <t>ETAPAS DE EXECUÇÃO E CONCLUSÃO - FÍSICO / FINANCEIRO</t>
  </si>
  <si>
    <t>ITEM</t>
  </si>
  <si>
    <t>DISCRIMINAÇÃO</t>
  </si>
  <si>
    <t>SUB-TOTAIS</t>
  </si>
  <si>
    <t>%</t>
  </si>
  <si>
    <t>1ª MED.</t>
  </si>
  <si>
    <t>30 DIAS</t>
  </si>
  <si>
    <t>1</t>
  </si>
  <si>
    <t xml:space="preserve">TOTAL PARCIAL </t>
  </si>
  <si>
    <t xml:space="preserve">BDI </t>
  </si>
  <si>
    <t>SUBTOTAL ACUMULADO</t>
  </si>
  <si>
    <t>TOTAL ACUMULADO</t>
  </si>
  <si>
    <t>2ª MED.</t>
  </si>
  <si>
    <t>60 DIAS</t>
  </si>
  <si>
    <t>3ª MED.</t>
  </si>
  <si>
    <t>90 DIAS</t>
  </si>
  <si>
    <t>4ª MED.</t>
  </si>
  <si>
    <t>120 DIAS</t>
  </si>
  <si>
    <t xml:space="preserve"> Elaborado por:</t>
  </si>
  <si>
    <t xml:space="preserve"> SEMOSP - Setor de Engenharia</t>
  </si>
  <si>
    <t>Unidade:</t>
  </si>
  <si>
    <t>I0 = 
JANEIRO/2023</t>
  </si>
  <si>
    <t>Obra: CENTRO CULTURAL TORRES DO CABO</t>
  </si>
  <si>
    <t>Serviço: 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</si>
</sst>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00"/>
    <numFmt numFmtId="166" formatCode="#0"/>
    <numFmt numFmtId="167" formatCode="#,##0.00000000"/>
    <numFmt numFmtId="168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>
        <color theme="1" tint="0.04998999834060669"/>
      </right>
      <top style="medium"/>
      <bottom/>
    </border>
    <border>
      <left style="medium"/>
      <right style="thin">
        <color theme="1" tint="0.04998999834060669"/>
      </right>
      <top/>
      <bottom style="medium"/>
    </border>
    <border>
      <left style="thin">
        <color theme="1" tint="0.04998999834060669"/>
      </left>
      <right/>
      <top/>
      <bottom style="thin">
        <color theme="1" tint="0.04998999834060669"/>
      </bottom>
    </border>
    <border>
      <left style="thin">
        <color theme="1" tint="0.04998999834060669"/>
      </left>
      <right/>
      <top style="thin">
        <color theme="1" tint="0.04998999834060669"/>
      </top>
      <bottom style="medium"/>
    </border>
    <border>
      <left style="medium"/>
      <right style="medium"/>
      <top/>
      <bottom style="thin">
        <color theme="1" tint="0.04998999834060669"/>
      </bottom>
    </border>
    <border>
      <left style="medium"/>
      <right style="medium"/>
      <top style="thin">
        <color theme="1" tint="0.04998999834060669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0" borderId="0">
      <alignment/>
      <protection/>
    </xf>
  </cellStyleXfs>
  <cellXfs count="178">
    <xf numFmtId="0" fontId="0" fillId="0" borderId="0" xfId="0"/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6" fillId="0" borderId="0" xfId="0" applyFont="1" applyAlignment="1">
      <alignment vertical="center" wrapText="1"/>
    </xf>
    <xf numFmtId="49" fontId="0" fillId="0" borderId="0" xfId="0" applyNumberFormat="1"/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167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5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10" fillId="2" borderId="0" xfId="0" applyNumberFormat="1" applyFont="1" applyFill="1" applyAlignment="1">
      <alignment horizontal="right" vertical="center" wrapText="1"/>
    </xf>
    <xf numFmtId="0" fontId="0" fillId="3" borderId="0" xfId="0" applyFill="1"/>
    <xf numFmtId="49" fontId="0" fillId="0" borderId="0" xfId="0" applyNumberFormat="1" applyAlignment="1">
      <alignment vertical="top" wrapText="1"/>
    </xf>
    <xf numFmtId="0" fontId="1" fillId="4" borderId="1" xfId="0" applyFont="1" applyFill="1" applyBorder="1" applyAlignment="1">
      <alignment horizontal="left" vertical="center"/>
    </xf>
    <xf numFmtId="4" fontId="15" fillId="0" borderId="0" xfId="23" applyFont="1" applyAlignment="1">
      <alignment horizontal="left" vertical="center"/>
      <protection/>
    </xf>
    <xf numFmtId="4" fontId="15" fillId="0" borderId="2" xfId="23" applyFont="1" applyBorder="1" applyAlignment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4" fontId="12" fillId="0" borderId="0" xfId="23" applyFont="1" applyAlignment="1">
      <alignment vertical="center"/>
      <protection/>
    </xf>
    <xf numFmtId="4" fontId="12" fillId="0" borderId="2" xfId="23" applyFont="1" applyBorder="1" applyAlignment="1">
      <alignment vertical="center"/>
      <protection/>
    </xf>
    <xf numFmtId="0" fontId="18" fillId="5" borderId="3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164" fontId="17" fillId="0" borderId="6" xfId="21" applyFont="1" applyBorder="1" applyAlignment="1">
      <alignment horizontal="center" vertical="center" wrapText="1"/>
    </xf>
    <xf numFmtId="164" fontId="17" fillId="0" borderId="7" xfId="21" applyFont="1" applyBorder="1" applyAlignment="1">
      <alignment horizontal="center" vertical="center" wrapText="1"/>
    </xf>
    <xf numFmtId="164" fontId="17" fillId="0" borderId="8" xfId="21" applyFont="1" applyBorder="1" applyAlignment="1">
      <alignment horizontal="center" vertical="center" wrapText="1"/>
    </xf>
    <xf numFmtId="9" fontId="17" fillId="0" borderId="9" xfId="22" applyFont="1" applyBorder="1" applyAlignment="1">
      <alignment horizontal="center" vertical="center" wrapText="1"/>
    </xf>
    <xf numFmtId="4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14" fillId="0" borderId="0" xfId="23">
      <alignment/>
      <protection/>
    </xf>
    <xf numFmtId="4" fontId="18" fillId="0" borderId="0" xfId="23" applyFont="1" applyAlignment="1">
      <alignment horizontal="center"/>
      <protection/>
    </xf>
    <xf numFmtId="4" fontId="14" fillId="0" borderId="0" xfId="23" applyAlignment="1">
      <alignment horizontal="left" vertical="center"/>
      <protection/>
    </xf>
    <xf numFmtId="4" fontId="22" fillId="0" borderId="0" xfId="23" applyFont="1" applyAlignment="1">
      <alignment horizontal="center" vertical="center"/>
      <protection/>
    </xf>
    <xf numFmtId="4" fontId="15" fillId="0" borderId="0" xfId="23" applyFont="1" applyAlignment="1">
      <alignment horizontal="center" vertical="center"/>
      <protection/>
    </xf>
    <xf numFmtId="4" fontId="17" fillId="0" borderId="0" xfId="23" applyFont="1" applyAlignment="1">
      <alignment horizontal="justify" vertical="center" wrapText="1"/>
      <protection/>
    </xf>
    <xf numFmtId="0" fontId="7" fillId="0" borderId="0" xfId="0" applyFont="1"/>
    <xf numFmtId="4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24" fillId="0" borderId="0" xfId="0" applyFont="1"/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vertical="top" wrapText="1"/>
    </xf>
    <xf numFmtId="4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49" fontId="6" fillId="2" borderId="0" xfId="0" applyNumberFormat="1" applyFont="1" applyFill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" fontId="20" fillId="0" borderId="0" xfId="23" applyFont="1" applyAlignment="1">
      <alignment horizontal="center"/>
      <protection/>
    </xf>
    <xf numFmtId="4" fontId="20" fillId="0" borderId="2" xfId="23" applyFont="1" applyBorder="1" applyAlignment="1">
      <alignment horizontal="center"/>
      <protection/>
    </xf>
    <xf numFmtId="4" fontId="18" fillId="0" borderId="0" xfId="23" applyFont="1" applyAlignment="1">
      <alignment horizontal="center" vertical="center"/>
      <protection/>
    </xf>
    <xf numFmtId="4" fontId="17" fillId="0" borderId="0" xfId="23" applyFont="1" applyAlignment="1">
      <alignment horizontal="justify" vertical="center" wrapText="1"/>
      <protection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7" fillId="0" borderId="21" xfId="21" applyFont="1" applyBorder="1" applyAlignment="1">
      <alignment horizontal="center" vertical="center" wrapText="1"/>
    </xf>
    <xf numFmtId="164" fontId="17" fillId="0" borderId="22" xfId="21" applyFont="1" applyBorder="1" applyAlignment="1">
      <alignment horizontal="center" vertical="center" wrapText="1"/>
    </xf>
    <xf numFmtId="164" fontId="17" fillId="0" borderId="23" xfId="21" applyFont="1" applyBorder="1" applyAlignment="1">
      <alignment horizontal="center" vertical="center" wrapText="1"/>
    </xf>
    <xf numFmtId="44" fontId="19" fillId="0" borderId="13" xfId="0" applyNumberFormat="1" applyFont="1" applyBorder="1" applyAlignment="1">
      <alignment horizontal="center"/>
    </xf>
    <xf numFmtId="9" fontId="18" fillId="0" borderId="6" xfId="22" applyFont="1" applyFill="1" applyBorder="1" applyAlignment="1">
      <alignment horizontal="center" vertical="center" wrapText="1"/>
    </xf>
    <xf numFmtId="9" fontId="18" fillId="0" borderId="7" xfId="22" applyFont="1" applyFill="1" applyBorder="1" applyAlignment="1">
      <alignment horizontal="center" vertical="center" wrapText="1"/>
    </xf>
    <xf numFmtId="164" fontId="18" fillId="0" borderId="24" xfId="21" applyFont="1" applyFill="1" applyBorder="1" applyAlignment="1">
      <alignment horizontal="center" vertical="center" wrapText="1"/>
    </xf>
    <xf numFmtId="164" fontId="18" fillId="0" borderId="25" xfId="21" applyFont="1" applyFill="1" applyBorder="1" applyAlignment="1">
      <alignment horizontal="center" vertical="center" wrapText="1"/>
    </xf>
    <xf numFmtId="164" fontId="18" fillId="0" borderId="26" xfId="21" applyFont="1" applyFill="1" applyBorder="1" applyAlignment="1">
      <alignment horizontal="center" vertical="center" wrapText="1"/>
    </xf>
    <xf numFmtId="164" fontId="17" fillId="6" borderId="27" xfId="21" applyFont="1" applyFill="1" applyBorder="1" applyAlignment="1">
      <alignment horizontal="center" vertical="center" wrapText="1"/>
    </xf>
    <xf numFmtId="164" fontId="17" fillId="6" borderId="28" xfId="21" applyFont="1" applyFill="1" applyBorder="1" applyAlignment="1">
      <alignment horizontal="center" vertical="center" wrapText="1"/>
    </xf>
    <xf numFmtId="164" fontId="17" fillId="6" borderId="29" xfId="21" applyFont="1" applyFill="1" applyBorder="1" applyAlignment="1">
      <alignment horizontal="center" vertical="center" wrapText="1"/>
    </xf>
    <xf numFmtId="9" fontId="18" fillId="0" borderId="30" xfId="22" applyFont="1" applyBorder="1" applyAlignment="1">
      <alignment horizontal="center" vertical="center" wrapText="1"/>
    </xf>
    <xf numFmtId="9" fontId="18" fillId="0" borderId="31" xfId="22" applyFont="1" applyBorder="1" applyAlignment="1">
      <alignment horizontal="center" vertical="center" wrapText="1"/>
    </xf>
    <xf numFmtId="9" fontId="18" fillId="0" borderId="32" xfId="22" applyFont="1" applyBorder="1" applyAlignment="1">
      <alignment horizontal="center" vertical="center" wrapText="1"/>
    </xf>
    <xf numFmtId="164" fontId="17" fillId="0" borderId="24" xfId="21" applyFont="1" applyBorder="1" applyAlignment="1">
      <alignment horizontal="center" vertical="center" wrapText="1"/>
    </xf>
    <xf numFmtId="164" fontId="17" fillId="0" borderId="25" xfId="21" applyFont="1" applyBorder="1" applyAlignment="1">
      <alignment horizontal="center" vertical="center" wrapText="1"/>
    </xf>
    <xf numFmtId="164" fontId="17" fillId="0" borderId="26" xfId="21" applyFont="1" applyBorder="1" applyAlignment="1">
      <alignment horizontal="center" vertical="center" wrapText="1"/>
    </xf>
    <xf numFmtId="164" fontId="17" fillId="0" borderId="33" xfId="21" applyFont="1" applyBorder="1" applyAlignment="1">
      <alignment horizontal="center" vertical="center" wrapText="1"/>
    </xf>
    <xf numFmtId="164" fontId="17" fillId="0" borderId="34" xfId="21" applyFont="1" applyBorder="1" applyAlignment="1">
      <alignment horizontal="center" vertical="center" wrapText="1"/>
    </xf>
    <xf numFmtId="164" fontId="17" fillId="0" borderId="35" xfId="2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164" fontId="17" fillId="0" borderId="37" xfId="21" applyFont="1" applyBorder="1" applyAlignment="1">
      <alignment horizontal="center" vertical="center" wrapText="1"/>
    </xf>
    <xf numFmtId="164" fontId="17" fillId="0" borderId="38" xfId="21" applyFont="1" applyBorder="1" applyAlignment="1">
      <alignment horizontal="center" vertical="center" wrapText="1"/>
    </xf>
    <xf numFmtId="164" fontId="17" fillId="6" borderId="26" xfId="21" applyFont="1" applyFill="1" applyBorder="1" applyAlignment="1">
      <alignment horizontal="center" vertical="center" wrapText="1"/>
    </xf>
    <xf numFmtId="164" fontId="17" fillId="6" borderId="39" xfId="21" applyFont="1" applyFill="1" applyBorder="1" applyAlignment="1">
      <alignment horizontal="center" vertical="center" wrapText="1"/>
    </xf>
    <xf numFmtId="164" fontId="17" fillId="6" borderId="40" xfId="21" applyFont="1" applyFill="1" applyBorder="1" applyAlignment="1">
      <alignment horizontal="center" vertical="center" wrapText="1"/>
    </xf>
    <xf numFmtId="164" fontId="17" fillId="0" borderId="41" xfId="21" applyFont="1" applyBorder="1" applyAlignment="1">
      <alignment horizontal="center" vertical="center" wrapText="1"/>
    </xf>
    <xf numFmtId="164" fontId="17" fillId="0" borderId="42" xfId="2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9" fontId="17" fillId="0" borderId="6" xfId="22" applyFont="1" applyBorder="1" applyAlignment="1">
      <alignment horizontal="center" vertical="center" wrapText="1"/>
    </xf>
    <xf numFmtId="9" fontId="17" fillId="0" borderId="7" xfId="22" applyFont="1" applyBorder="1" applyAlignment="1">
      <alignment horizontal="center" vertical="center" wrapText="1"/>
    </xf>
    <xf numFmtId="9" fontId="17" fillId="0" borderId="8" xfId="22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10" fontId="18" fillId="0" borderId="6" xfId="22" applyNumberFormat="1" applyFont="1" applyFill="1" applyBorder="1" applyAlignment="1">
      <alignment horizontal="center" vertical="center" wrapText="1"/>
    </xf>
    <xf numFmtId="10" fontId="18" fillId="0" borderId="7" xfId="22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6" fillId="7" borderId="43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168" fontId="15" fillId="0" borderId="48" xfId="20" applyNumberFormat="1" applyFont="1" applyBorder="1" applyAlignment="1">
      <alignment horizontal="center" vertical="center" wrapText="1"/>
    </xf>
    <xf numFmtId="168" fontId="15" fillId="0" borderId="49" xfId="2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 wrapText="1"/>
    </xf>
    <xf numFmtId="49" fontId="18" fillId="0" borderId="51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164" fontId="18" fillId="0" borderId="6" xfId="21" applyFont="1" applyFill="1" applyBorder="1" applyAlignment="1">
      <alignment horizontal="center" vertical="center" wrapText="1"/>
    </xf>
    <xf numFmtId="164" fontId="18" fillId="0" borderId="7" xfId="2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Normal_Memória_da_1ª_Mediçã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104775</xdr:colOff>
      <xdr:row>4</xdr:row>
      <xdr:rowOff>9525</xdr:rowOff>
    </xdr:to>
    <xdr:pic>
      <xdr:nvPicPr>
        <xdr:cNvPr id="3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42875"/>
          <a:ext cx="1133475" cy="676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133350</xdr:colOff>
      <xdr:row>1</xdr:row>
      <xdr:rowOff>190500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19050"/>
          <a:ext cx="657225" cy="552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s&#233;%20Augusto\Downloads\ESCULTURA%20DO%20PESCAD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Plan2"/>
      <sheetName val="Plan3"/>
      <sheetName val="Cronograma"/>
      <sheetName val="BDI"/>
      <sheetName val="EMOP 03-2021"/>
      <sheetName val="Planilha2"/>
    </sheetNames>
    <sheetDataSet>
      <sheetData sheetId="0"/>
      <sheetData sheetId="1">
        <row r="6">
          <cell r="B6" t="str">
            <v>SERVIÇOS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593"/>
  <sheetViews>
    <sheetView workbookViewId="0" topLeftCell="A136"/>
  </sheetViews>
  <sheetFormatPr defaultColWidth="9.140625" defaultRowHeight="15"/>
  <cols>
    <col min="1" max="1" width="12.7109375" style="0" customWidth="1"/>
    <col min="2" max="2" width="60.7109375" style="0" customWidth="1"/>
    <col min="3" max="3" width="10.7109375" style="0" customWidth="1"/>
    <col min="4" max="7" width="12.7109375" style="0" customWidth="1"/>
  </cols>
  <sheetData>
    <row r="1" spans="1:2" ht="15">
      <c r="A1" s="12" t="s">
        <v>555</v>
      </c>
      <c r="B1" s="8" t="s">
        <v>556</v>
      </c>
    </row>
    <row r="2" spans="1:2" ht="15">
      <c r="A2" s="12" t="s">
        <v>0</v>
      </c>
      <c r="B2" s="8" t="s">
        <v>1</v>
      </c>
    </row>
    <row r="3" spans="1:7" ht="15">
      <c r="A3" s="14" t="s">
        <v>557</v>
      </c>
      <c r="B3" s="13" t="s">
        <v>2</v>
      </c>
      <c r="F3" s="9" t="s">
        <v>561</v>
      </c>
      <c r="G3" s="9" t="s">
        <v>562</v>
      </c>
    </row>
    <row r="4" spans="2:7" ht="15">
      <c r="B4" s="8" t="s">
        <v>558</v>
      </c>
      <c r="F4" s="9" t="s">
        <v>563</v>
      </c>
      <c r="G4" s="16">
        <v>4</v>
      </c>
    </row>
    <row r="5" spans="2:7" ht="15">
      <c r="B5" s="8" t="s">
        <v>559</v>
      </c>
      <c r="F5" s="9" t="s">
        <v>564</v>
      </c>
      <c r="G5" s="16">
        <v>2</v>
      </c>
    </row>
    <row r="6" spans="1:7" ht="31.5">
      <c r="A6" s="9" t="s">
        <v>560</v>
      </c>
      <c r="F6" s="9" t="s">
        <v>565</v>
      </c>
      <c r="G6" s="16">
        <v>2</v>
      </c>
    </row>
    <row r="7" spans="1:7" ht="15">
      <c r="A7" s="15">
        <f>Proposta_0003_23_Cliente_00002!F72</f>
        <v>0</v>
      </c>
      <c r="F7" s="9" t="s">
        <v>566</v>
      </c>
      <c r="G7" s="16">
        <v>4</v>
      </c>
    </row>
    <row r="8" spans="1:7" ht="15.5">
      <c r="A8" s="9" t="s">
        <v>567</v>
      </c>
      <c r="B8" s="97" t="s">
        <v>568</v>
      </c>
      <c r="C8" s="98"/>
      <c r="D8" s="98"/>
      <c r="E8" s="98"/>
      <c r="F8" s="98"/>
      <c r="G8" s="98"/>
    </row>
    <row r="9" spans="2:3" ht="15">
      <c r="B9" s="9" t="s">
        <v>569</v>
      </c>
      <c r="C9" s="9" t="s">
        <v>6</v>
      </c>
    </row>
    <row r="10" spans="1:9" ht="15">
      <c r="A10" s="17" t="s">
        <v>14</v>
      </c>
      <c r="B10" s="2" t="s">
        <v>15</v>
      </c>
      <c r="C10" s="17" t="s">
        <v>570</v>
      </c>
      <c r="D10" s="2"/>
      <c r="E10" s="2"/>
      <c r="F10" s="2"/>
      <c r="G10" s="2"/>
      <c r="H10" s="2"/>
      <c r="I10" s="2"/>
    </row>
    <row r="11" spans="1:7" ht="15">
      <c r="A11" s="9" t="s">
        <v>571</v>
      </c>
      <c r="B11" s="9" t="s">
        <v>572</v>
      </c>
      <c r="C11" s="9" t="s">
        <v>6</v>
      </c>
      <c r="D11" s="9" t="s">
        <v>7</v>
      </c>
      <c r="E11" s="9" t="s">
        <v>573</v>
      </c>
      <c r="F11" s="9" t="s">
        <v>574</v>
      </c>
      <c r="G11" s="9" t="s">
        <v>575</v>
      </c>
    </row>
    <row r="12" spans="1:7" ht="21">
      <c r="A12" s="18" t="s">
        <v>576</v>
      </c>
      <c r="B12" s="1" t="s">
        <v>577</v>
      </c>
      <c r="C12" s="18" t="s">
        <v>203</v>
      </c>
      <c r="D12" s="19">
        <v>0.30000000000000004</v>
      </c>
      <c r="E12" s="20">
        <f>Insumos!D3</f>
        <v>15.87</v>
      </c>
      <c r="F12" s="21">
        <v>20</v>
      </c>
      <c r="G12" s="20">
        <f>TRUNC(((D12+((D12*F12)/100))*E12),G4)</f>
        <v>5.7132</v>
      </c>
    </row>
    <row r="13" spans="5:7" ht="15">
      <c r="E13" s="6"/>
      <c r="F13" s="12" t="s">
        <v>578</v>
      </c>
      <c r="G13" s="22">
        <f>SUM(G12:G12)</f>
        <v>5.7132</v>
      </c>
    </row>
    <row r="14" spans="5:7" ht="15">
      <c r="E14" s="6"/>
      <c r="F14" s="12" t="s">
        <v>579</v>
      </c>
      <c r="G14" s="23">
        <f>TRUNC(G13,2)</f>
        <v>5.71</v>
      </c>
    </row>
    <row r="15" spans="5:7" ht="31.5">
      <c r="E15" s="12" t="str">
        <f>A6</f>
        <v>[2] Benefícios e despesas indiretas (B.D.I.) %</v>
      </c>
      <c r="F15" s="24">
        <f>A7</f>
        <v>0</v>
      </c>
      <c r="G15" s="24">
        <f>TRUNC((G14*F15)/100,2)</f>
        <v>0</v>
      </c>
    </row>
    <row r="16" spans="4:7" ht="21">
      <c r="D16" s="9" t="s">
        <v>580</v>
      </c>
      <c r="E16" s="12" t="s">
        <v>581</v>
      </c>
      <c r="F16" s="12" t="s">
        <v>582</v>
      </c>
      <c r="G16" s="25">
        <f>TRUNC((G14+G15),2)</f>
        <v>5.71</v>
      </c>
    </row>
    <row r="17" spans="1:7" ht="15">
      <c r="A17" s="95" t="s">
        <v>583</v>
      </c>
      <c r="B17" s="96"/>
      <c r="C17" s="96"/>
      <c r="D17" s="96"/>
      <c r="E17" s="96"/>
      <c r="F17" s="96"/>
      <c r="G17" s="96"/>
    </row>
    <row r="18" spans="1:7" ht="15.5">
      <c r="A18" s="9" t="s">
        <v>584</v>
      </c>
      <c r="B18" s="97" t="s">
        <v>585</v>
      </c>
      <c r="C18" s="98"/>
      <c r="D18" s="98"/>
      <c r="E18" s="98"/>
      <c r="F18" s="98"/>
      <c r="G18" s="98"/>
    </row>
    <row r="19" spans="2:3" ht="15">
      <c r="B19" s="9" t="s">
        <v>569</v>
      </c>
      <c r="C19" s="9" t="s">
        <v>6</v>
      </c>
    </row>
    <row r="20" spans="1:9" ht="21">
      <c r="A20" s="17" t="s">
        <v>20</v>
      </c>
      <c r="B20" s="2" t="s">
        <v>21</v>
      </c>
      <c r="C20" s="17" t="s">
        <v>586</v>
      </c>
      <c r="D20" s="2"/>
      <c r="E20" s="2"/>
      <c r="F20" s="2"/>
      <c r="G20" s="2"/>
      <c r="H20" s="2"/>
      <c r="I20" s="2"/>
    </row>
    <row r="21" spans="1:7" ht="15">
      <c r="A21" s="9" t="s">
        <v>571</v>
      </c>
      <c r="B21" s="9" t="s">
        <v>572</v>
      </c>
      <c r="C21" s="9" t="s">
        <v>6</v>
      </c>
      <c r="D21" s="9" t="s">
        <v>7</v>
      </c>
      <c r="E21" s="9" t="s">
        <v>573</v>
      </c>
      <c r="F21" s="9" t="s">
        <v>574</v>
      </c>
      <c r="G21" s="9" t="s">
        <v>575</v>
      </c>
    </row>
    <row r="22" spans="1:7" ht="15">
      <c r="A22" s="18" t="s">
        <v>587</v>
      </c>
      <c r="B22" s="1" t="s">
        <v>588</v>
      </c>
      <c r="C22" s="18" t="s">
        <v>203</v>
      </c>
      <c r="D22" s="19">
        <v>0.45</v>
      </c>
      <c r="E22" s="20">
        <f>Insumos!D13</f>
        <v>21.96</v>
      </c>
      <c r="F22" s="21">
        <v>3</v>
      </c>
      <c r="G22" s="20">
        <f>TRUNC(((D22+((D22*F22)/100))*E22),G4)</f>
        <v>10.1784</v>
      </c>
    </row>
    <row r="23" spans="1:7" ht="21">
      <c r="A23" s="18" t="s">
        <v>576</v>
      </c>
      <c r="B23" s="1" t="s">
        <v>577</v>
      </c>
      <c r="C23" s="18" t="s">
        <v>203</v>
      </c>
      <c r="D23" s="19">
        <v>4.5</v>
      </c>
      <c r="E23" s="20">
        <f>Insumos!D3</f>
        <v>15.87</v>
      </c>
      <c r="F23" s="21">
        <v>3</v>
      </c>
      <c r="G23" s="20">
        <f>TRUNC(((D23+((D23*F23)/100))*E23),G4)</f>
        <v>73.5574</v>
      </c>
    </row>
    <row r="24" spans="5:7" ht="15">
      <c r="E24" s="6"/>
      <c r="F24" s="12" t="s">
        <v>578</v>
      </c>
      <c r="G24" s="22">
        <f>SUM(G22:G23)</f>
        <v>83.7358</v>
      </c>
    </row>
    <row r="25" spans="5:7" ht="15">
      <c r="E25" s="6"/>
      <c r="F25" s="12" t="s">
        <v>579</v>
      </c>
      <c r="G25" s="23">
        <f>TRUNC(G24,2)</f>
        <v>83.73</v>
      </c>
    </row>
    <row r="26" spans="5:7" ht="31.5">
      <c r="E26" s="12" t="str">
        <f>A6</f>
        <v>[2] Benefícios e despesas indiretas (B.D.I.) %</v>
      </c>
      <c r="F26" s="24">
        <f>A7</f>
        <v>0</v>
      </c>
      <c r="G26" s="24">
        <f>TRUNC((G25*F26)/100,2)</f>
        <v>0</v>
      </c>
    </row>
    <row r="27" spans="4:7" ht="21">
      <c r="D27" s="9" t="s">
        <v>589</v>
      </c>
      <c r="E27" s="12" t="s">
        <v>581</v>
      </c>
      <c r="F27" s="12" t="s">
        <v>590</v>
      </c>
      <c r="G27" s="25">
        <f>TRUNC((G25+G26),2)</f>
        <v>83.73</v>
      </c>
    </row>
    <row r="28" spans="1:7" ht="15">
      <c r="A28" s="95" t="s">
        <v>583</v>
      </c>
      <c r="B28" s="96"/>
      <c r="C28" s="96"/>
      <c r="D28" s="96"/>
      <c r="E28" s="96"/>
      <c r="F28" s="96"/>
      <c r="G28" s="96"/>
    </row>
    <row r="29" spans="1:7" ht="15.5">
      <c r="A29" s="9" t="s">
        <v>591</v>
      </c>
      <c r="B29" s="97" t="s">
        <v>592</v>
      </c>
      <c r="C29" s="98"/>
      <c r="D29" s="98"/>
      <c r="E29" s="98"/>
      <c r="F29" s="98"/>
      <c r="G29" s="98"/>
    </row>
    <row r="30" spans="2:3" ht="15">
      <c r="B30" s="9" t="s">
        <v>569</v>
      </c>
      <c r="C30" s="9" t="s">
        <v>6</v>
      </c>
    </row>
    <row r="31" spans="1:9" ht="21">
      <c r="A31" s="17" t="s">
        <v>26</v>
      </c>
      <c r="B31" s="2" t="s">
        <v>27</v>
      </c>
      <c r="C31" s="17" t="s">
        <v>570</v>
      </c>
      <c r="D31" s="2"/>
      <c r="E31" s="2"/>
      <c r="F31" s="2"/>
      <c r="G31" s="2"/>
      <c r="H31" s="2"/>
      <c r="I31" s="2"/>
    </row>
    <row r="32" spans="1:7" ht="15">
      <c r="A32" s="9" t="s">
        <v>571</v>
      </c>
      <c r="B32" s="9" t="s">
        <v>572</v>
      </c>
      <c r="C32" s="9" t="s">
        <v>6</v>
      </c>
      <c r="D32" s="9" t="s">
        <v>7</v>
      </c>
      <c r="E32" s="9" t="s">
        <v>573</v>
      </c>
      <c r="F32" s="9" t="s">
        <v>574</v>
      </c>
      <c r="G32" s="9" t="s">
        <v>575</v>
      </c>
    </row>
    <row r="33" spans="1:7" ht="21">
      <c r="A33" s="18" t="s">
        <v>576</v>
      </c>
      <c r="B33" s="1" t="s">
        <v>577</v>
      </c>
      <c r="C33" s="18" t="s">
        <v>203</v>
      </c>
      <c r="D33" s="19">
        <v>0.7000000000000001</v>
      </c>
      <c r="E33" s="20">
        <f>Insumos!D3</f>
        <v>15.87</v>
      </c>
      <c r="F33" s="21">
        <v>3</v>
      </c>
      <c r="G33" s="20">
        <f>TRUNC(((D33+((D33*F33)/100))*E33),G4)</f>
        <v>11.4422</v>
      </c>
    </row>
    <row r="34" spans="5:7" ht="15">
      <c r="E34" s="6"/>
      <c r="F34" s="12" t="s">
        <v>578</v>
      </c>
      <c r="G34" s="22">
        <f>SUM(G33:G33)</f>
        <v>11.4422</v>
      </c>
    </row>
    <row r="35" spans="5:7" ht="15">
      <c r="E35" s="6"/>
      <c r="F35" s="12" t="s">
        <v>579</v>
      </c>
      <c r="G35" s="23">
        <f>TRUNC(G34,2)</f>
        <v>11.44</v>
      </c>
    </row>
    <row r="36" spans="5:7" ht="31.5">
      <c r="E36" s="12" t="str">
        <f>A6</f>
        <v>[2] Benefícios e despesas indiretas (B.D.I.) %</v>
      </c>
      <c r="F36" s="24">
        <f>A7</f>
        <v>0</v>
      </c>
      <c r="G36" s="24">
        <f>TRUNC((G35*F36)/100,2)</f>
        <v>0</v>
      </c>
    </row>
    <row r="37" spans="4:7" ht="21">
      <c r="D37" s="9" t="s">
        <v>593</v>
      </c>
      <c r="E37" s="12" t="s">
        <v>581</v>
      </c>
      <c r="F37" s="12" t="s">
        <v>582</v>
      </c>
      <c r="G37" s="25">
        <f>TRUNC((G35+G36),2)</f>
        <v>11.44</v>
      </c>
    </row>
    <row r="38" spans="1:7" ht="15">
      <c r="A38" s="95" t="s">
        <v>583</v>
      </c>
      <c r="B38" s="96"/>
      <c r="C38" s="96"/>
      <c r="D38" s="96"/>
      <c r="E38" s="96"/>
      <c r="F38" s="96"/>
      <c r="G38" s="96"/>
    </row>
    <row r="39" spans="1:7" ht="15.5">
      <c r="A39" s="9" t="s">
        <v>594</v>
      </c>
      <c r="B39" s="97" t="s">
        <v>595</v>
      </c>
      <c r="C39" s="98"/>
      <c r="D39" s="98"/>
      <c r="E39" s="98"/>
      <c r="F39" s="98"/>
      <c r="G39" s="98"/>
    </row>
    <row r="40" spans="2:3" ht="15">
      <c r="B40" s="9" t="s">
        <v>569</v>
      </c>
      <c r="C40" s="9" t="s">
        <v>6</v>
      </c>
    </row>
    <row r="41" spans="1:9" ht="31.5">
      <c r="A41" s="17" t="s">
        <v>31</v>
      </c>
      <c r="B41" s="2" t="s">
        <v>32</v>
      </c>
      <c r="C41" s="17" t="s">
        <v>570</v>
      </c>
      <c r="D41" s="2"/>
      <c r="E41" s="2"/>
      <c r="F41" s="2"/>
      <c r="G41" s="2"/>
      <c r="H41" s="2"/>
      <c r="I41" s="2"/>
    </row>
    <row r="42" spans="1:7" ht="15">
      <c r="A42" s="9" t="s">
        <v>571</v>
      </c>
      <c r="B42" s="9" t="s">
        <v>572</v>
      </c>
      <c r="C42" s="9" t="s">
        <v>6</v>
      </c>
      <c r="D42" s="9" t="s">
        <v>7</v>
      </c>
      <c r="E42" s="9" t="s">
        <v>573</v>
      </c>
      <c r="F42" s="9" t="s">
        <v>574</v>
      </c>
      <c r="G42" s="9" t="s">
        <v>575</v>
      </c>
    </row>
    <row r="43" spans="1:7" ht="15">
      <c r="A43" s="18" t="s">
        <v>587</v>
      </c>
      <c r="B43" s="1" t="s">
        <v>588</v>
      </c>
      <c r="C43" s="18" t="s">
        <v>203</v>
      </c>
      <c r="D43" s="19">
        <v>0.526</v>
      </c>
      <c r="E43" s="20">
        <f>Insumos!D13</f>
        <v>21.96</v>
      </c>
      <c r="F43" s="21">
        <v>3</v>
      </c>
      <c r="G43" s="20">
        <f>TRUNC(((D43+((D43*F43)/100))*E43),G4)</f>
        <v>11.8974</v>
      </c>
    </row>
    <row r="44" spans="1:7" ht="21">
      <c r="A44" s="18" t="s">
        <v>576</v>
      </c>
      <c r="B44" s="1" t="s">
        <v>577</v>
      </c>
      <c r="C44" s="18" t="s">
        <v>203</v>
      </c>
      <c r="D44" s="19">
        <v>0.526</v>
      </c>
      <c r="E44" s="20">
        <f>Insumos!D3</f>
        <v>15.87</v>
      </c>
      <c r="F44" s="21">
        <v>3</v>
      </c>
      <c r="G44" s="20">
        <f>TRUNC(((D44+((D44*F44)/100))*E44),G4)</f>
        <v>8.598</v>
      </c>
    </row>
    <row r="45" spans="5:7" ht="15">
      <c r="E45" s="6"/>
      <c r="F45" s="12" t="s">
        <v>578</v>
      </c>
      <c r="G45" s="22">
        <f>SUM(G43:G44)</f>
        <v>20.4954</v>
      </c>
    </row>
    <row r="46" spans="5:7" ht="15">
      <c r="E46" s="6"/>
      <c r="F46" s="12" t="s">
        <v>579</v>
      </c>
      <c r="G46" s="23">
        <f>TRUNC(G45,2)</f>
        <v>20.49</v>
      </c>
    </row>
    <row r="47" spans="5:7" ht="31.5">
      <c r="E47" s="12" t="str">
        <f>A6</f>
        <v>[2] Benefícios e despesas indiretas (B.D.I.) %</v>
      </c>
      <c r="F47" s="24">
        <f>A7</f>
        <v>0</v>
      </c>
      <c r="G47" s="24">
        <f>TRUNC((G46*F47)/100,2)</f>
        <v>0</v>
      </c>
    </row>
    <row r="48" spans="4:7" ht="21">
      <c r="D48" s="9" t="s">
        <v>596</v>
      </c>
      <c r="E48" s="12" t="s">
        <v>581</v>
      </c>
      <c r="F48" s="12" t="s">
        <v>582</v>
      </c>
      <c r="G48" s="25">
        <f>TRUNC((G46+G47),2)</f>
        <v>20.49</v>
      </c>
    </row>
    <row r="49" spans="1:7" ht="15">
      <c r="A49" s="95" t="s">
        <v>583</v>
      </c>
      <c r="B49" s="96"/>
      <c r="C49" s="96"/>
      <c r="D49" s="96"/>
      <c r="E49" s="96"/>
      <c r="F49" s="96"/>
      <c r="G49" s="96"/>
    </row>
    <row r="50" spans="1:7" ht="15.5">
      <c r="A50" s="9" t="s">
        <v>597</v>
      </c>
      <c r="B50" s="97" t="s">
        <v>598</v>
      </c>
      <c r="C50" s="98"/>
      <c r="D50" s="98"/>
      <c r="E50" s="98"/>
      <c r="F50" s="98"/>
      <c r="G50" s="98"/>
    </row>
    <row r="51" spans="2:3" ht="15">
      <c r="B51" s="9" t="s">
        <v>569</v>
      </c>
      <c r="C51" s="9" t="s">
        <v>6</v>
      </c>
    </row>
    <row r="52" spans="1:9" ht="21">
      <c r="A52" s="17" t="s">
        <v>36</v>
      </c>
      <c r="B52" s="2" t="s">
        <v>37</v>
      </c>
      <c r="C52" s="17" t="s">
        <v>570</v>
      </c>
      <c r="D52" s="2"/>
      <c r="E52" s="2"/>
      <c r="F52" s="2"/>
      <c r="G52" s="2"/>
      <c r="H52" s="2"/>
      <c r="I52" s="2"/>
    </row>
    <row r="53" spans="1:7" ht="15">
      <c r="A53" s="9" t="s">
        <v>571</v>
      </c>
      <c r="B53" s="9" t="s">
        <v>572</v>
      </c>
      <c r="C53" s="9" t="s">
        <v>6</v>
      </c>
      <c r="D53" s="9" t="s">
        <v>7</v>
      </c>
      <c r="E53" s="9" t="s">
        <v>573</v>
      </c>
      <c r="F53" s="9" t="s">
        <v>574</v>
      </c>
      <c r="G53" s="9" t="s">
        <v>575</v>
      </c>
    </row>
    <row r="54" spans="1:7" ht="15">
      <c r="A54" s="18" t="s">
        <v>587</v>
      </c>
      <c r="B54" s="1" t="s">
        <v>588</v>
      </c>
      <c r="C54" s="18" t="s">
        <v>203</v>
      </c>
      <c r="D54" s="19">
        <v>0.2</v>
      </c>
      <c r="E54" s="20">
        <f>Insumos!D13</f>
        <v>21.96</v>
      </c>
      <c r="F54" s="21">
        <v>3</v>
      </c>
      <c r="G54" s="20">
        <f>TRUNC(((D54+((D54*F54)/100))*E54),G4)</f>
        <v>4.5237</v>
      </c>
    </row>
    <row r="55" spans="1:7" ht="21">
      <c r="A55" s="18" t="s">
        <v>576</v>
      </c>
      <c r="B55" s="1" t="s">
        <v>577</v>
      </c>
      <c r="C55" s="18" t="s">
        <v>203</v>
      </c>
      <c r="D55" s="19">
        <v>0.7000000000000001</v>
      </c>
      <c r="E55" s="20">
        <f>Insumos!D3</f>
        <v>15.87</v>
      </c>
      <c r="F55" s="21">
        <v>3</v>
      </c>
      <c r="G55" s="20">
        <f>TRUNC(((D55+((D55*F55)/100))*E55),G4)</f>
        <v>11.4422</v>
      </c>
    </row>
    <row r="56" spans="5:7" ht="15">
      <c r="E56" s="6"/>
      <c r="F56" s="12" t="s">
        <v>578</v>
      </c>
      <c r="G56" s="22">
        <f>SUM(G54:G55)</f>
        <v>15.9659</v>
      </c>
    </row>
    <row r="57" spans="5:7" ht="15">
      <c r="E57" s="6"/>
      <c r="F57" s="12" t="s">
        <v>579</v>
      </c>
      <c r="G57" s="23">
        <f>TRUNC(G56,2)</f>
        <v>15.96</v>
      </c>
    </row>
    <row r="58" spans="5:7" ht="31.5">
      <c r="E58" s="12" t="str">
        <f>A6</f>
        <v>[2] Benefícios e despesas indiretas (B.D.I.) %</v>
      </c>
      <c r="F58" s="24">
        <f>A7</f>
        <v>0</v>
      </c>
      <c r="G58" s="24">
        <f>TRUNC((G57*F58)/100,2)</f>
        <v>0</v>
      </c>
    </row>
    <row r="59" spans="4:7" ht="21">
      <c r="D59" s="9" t="s">
        <v>599</v>
      </c>
      <c r="E59" s="12" t="s">
        <v>581</v>
      </c>
      <c r="F59" s="12" t="s">
        <v>582</v>
      </c>
      <c r="G59" s="25">
        <f>TRUNC((G57+G58),2)</f>
        <v>15.96</v>
      </c>
    </row>
    <row r="60" spans="1:7" ht="15">
      <c r="A60" s="95" t="s">
        <v>583</v>
      </c>
      <c r="B60" s="96"/>
      <c r="C60" s="96"/>
      <c r="D60" s="96"/>
      <c r="E60" s="96"/>
      <c r="F60" s="96"/>
      <c r="G60" s="96"/>
    </row>
    <row r="61" spans="1:7" ht="15.5">
      <c r="A61" s="9" t="s">
        <v>600</v>
      </c>
      <c r="B61" s="97" t="s">
        <v>601</v>
      </c>
      <c r="C61" s="98"/>
      <c r="D61" s="98"/>
      <c r="E61" s="98"/>
      <c r="F61" s="98"/>
      <c r="G61" s="98"/>
    </row>
    <row r="62" spans="2:3" ht="15">
      <c r="B62" s="9" t="s">
        <v>569</v>
      </c>
      <c r="C62" s="9" t="s">
        <v>6</v>
      </c>
    </row>
    <row r="63" spans="1:9" ht="42">
      <c r="A63" s="17" t="s">
        <v>40</v>
      </c>
      <c r="B63" s="2" t="s">
        <v>41</v>
      </c>
      <c r="C63" s="17" t="s">
        <v>570</v>
      </c>
      <c r="D63" s="2"/>
      <c r="E63" s="2"/>
      <c r="F63" s="2"/>
      <c r="G63" s="2"/>
      <c r="H63" s="2"/>
      <c r="I63" s="2"/>
    </row>
    <row r="64" spans="1:7" ht="15">
      <c r="A64" s="9" t="s">
        <v>571</v>
      </c>
      <c r="B64" s="9" t="s">
        <v>572</v>
      </c>
      <c r="C64" s="9" t="s">
        <v>6</v>
      </c>
      <c r="D64" s="9" t="s">
        <v>7</v>
      </c>
      <c r="E64" s="9" t="s">
        <v>573</v>
      </c>
      <c r="F64" s="9" t="s">
        <v>574</v>
      </c>
      <c r="G64" s="9" t="s">
        <v>575</v>
      </c>
    </row>
    <row r="65" spans="1:7" ht="15">
      <c r="A65" s="18" t="s">
        <v>602</v>
      </c>
      <c r="B65" s="1" t="s">
        <v>603</v>
      </c>
      <c r="C65" s="18" t="s">
        <v>22</v>
      </c>
      <c r="D65" s="19">
        <v>0.034999999999999996</v>
      </c>
      <c r="E65" s="20">
        <f>Insumos!D43</f>
        <v>487.3431</v>
      </c>
      <c r="F65" s="21"/>
      <c r="G65" s="20">
        <f>TRUNC(((D65+((D65*F65)/100))*E65),G4)</f>
        <v>17.057</v>
      </c>
    </row>
    <row r="66" spans="1:7" ht="15">
      <c r="A66" s="18" t="s">
        <v>604</v>
      </c>
      <c r="B66" s="1" t="s">
        <v>605</v>
      </c>
      <c r="C66" s="18" t="s">
        <v>243</v>
      </c>
      <c r="D66" s="19">
        <v>0.1</v>
      </c>
      <c r="E66" s="20">
        <f>Insumos!D105</f>
        <v>1.88</v>
      </c>
      <c r="F66" s="21"/>
      <c r="G66" s="20">
        <f>TRUNC(((D66+((D66*F66)/100))*E66),G4)</f>
        <v>0.188</v>
      </c>
    </row>
    <row r="67" spans="1:7" ht="21">
      <c r="A67" s="18" t="s">
        <v>606</v>
      </c>
      <c r="B67" s="1" t="s">
        <v>607</v>
      </c>
      <c r="C67" s="18" t="s">
        <v>16</v>
      </c>
      <c r="D67" s="19">
        <v>1.05</v>
      </c>
      <c r="E67" s="20">
        <f>Insumos!D56</f>
        <v>22.56</v>
      </c>
      <c r="F67" s="21"/>
      <c r="G67" s="20">
        <f>TRUNC(((D67+((D67*F67)/100))*E67),G4)</f>
        <v>23.688</v>
      </c>
    </row>
    <row r="68" spans="1:7" ht="15">
      <c r="A68" s="18" t="s">
        <v>608</v>
      </c>
      <c r="B68" s="1" t="s">
        <v>609</v>
      </c>
      <c r="C68" s="18" t="s">
        <v>203</v>
      </c>
      <c r="D68" s="19">
        <v>0.8500000000000001</v>
      </c>
      <c r="E68" s="20">
        <f>Insumos!D11</f>
        <v>23.62</v>
      </c>
      <c r="F68" s="21">
        <v>3</v>
      </c>
      <c r="G68" s="20">
        <f>TRUNC(((D68+((D68*F68)/100))*E68),G4)</f>
        <v>20.6793</v>
      </c>
    </row>
    <row r="69" spans="1:7" ht="21">
      <c r="A69" s="18" t="s">
        <v>576</v>
      </c>
      <c r="B69" s="1" t="s">
        <v>577</v>
      </c>
      <c r="C69" s="18" t="s">
        <v>203</v>
      </c>
      <c r="D69" s="19">
        <v>0.8500000000000001</v>
      </c>
      <c r="E69" s="20">
        <f>Insumos!D3</f>
        <v>15.87</v>
      </c>
      <c r="F69" s="21">
        <v>3</v>
      </c>
      <c r="G69" s="20">
        <f>TRUNC(((D69+((D69*F69)/100))*E69),G4)</f>
        <v>13.8941</v>
      </c>
    </row>
    <row r="70" spans="1:7" ht="15">
      <c r="A70" s="18" t="s">
        <v>610</v>
      </c>
      <c r="B70" s="1" t="s">
        <v>611</v>
      </c>
      <c r="C70" s="18" t="s">
        <v>22</v>
      </c>
      <c r="D70" s="19">
        <v>0.003</v>
      </c>
      <c r="E70" s="20">
        <f>Insumos!D49</f>
        <v>872.1149</v>
      </c>
      <c r="F70" s="21"/>
      <c r="G70" s="20">
        <f>TRUNC(((D70+((D70*F70)/100))*E70),G4)</f>
        <v>2.6163</v>
      </c>
    </row>
    <row r="71" spans="1:7" ht="15">
      <c r="A71" s="18" t="s">
        <v>612</v>
      </c>
      <c r="B71" s="1" t="s">
        <v>613</v>
      </c>
      <c r="C71" s="18" t="s">
        <v>243</v>
      </c>
      <c r="D71" s="19">
        <v>0.025</v>
      </c>
      <c r="E71" s="20">
        <f>Insumos!D53</f>
        <v>35.04</v>
      </c>
      <c r="F71" s="21"/>
      <c r="G71" s="20">
        <f>TRUNC(((D71+((D71*F71)/100))*E71),G4)</f>
        <v>0.876</v>
      </c>
    </row>
    <row r="72" spans="5:7" ht="15">
      <c r="E72" s="6"/>
      <c r="F72" s="12" t="s">
        <v>578</v>
      </c>
      <c r="G72" s="22">
        <f>SUM(G65:G71)</f>
        <v>78.99869999999999</v>
      </c>
    </row>
    <row r="73" spans="5:7" ht="15">
      <c r="E73" s="6"/>
      <c r="F73" s="12" t="s">
        <v>579</v>
      </c>
      <c r="G73" s="23">
        <f>TRUNC(G72,2)</f>
        <v>78.99</v>
      </c>
    </row>
    <row r="74" spans="5:7" ht="31.5">
      <c r="E74" s="12" t="str">
        <f>A6</f>
        <v>[2] Benefícios e despesas indiretas (B.D.I.) %</v>
      </c>
      <c r="F74" s="24">
        <f>A7</f>
        <v>0</v>
      </c>
      <c r="G74" s="24">
        <f>TRUNC((G73*F74)/100,2)</f>
        <v>0</v>
      </c>
    </row>
    <row r="75" spans="4:7" ht="21">
      <c r="D75" s="9" t="s">
        <v>614</v>
      </c>
      <c r="E75" s="12" t="s">
        <v>581</v>
      </c>
      <c r="F75" s="12" t="s">
        <v>582</v>
      </c>
      <c r="G75" s="25">
        <f>TRUNC((G73+G74),2)</f>
        <v>78.99</v>
      </c>
    </row>
    <row r="76" spans="1:7" ht="15">
      <c r="A76" s="95" t="s">
        <v>583</v>
      </c>
      <c r="B76" s="96"/>
      <c r="C76" s="96"/>
      <c r="D76" s="96"/>
      <c r="E76" s="96"/>
      <c r="F76" s="96"/>
      <c r="G76" s="96"/>
    </row>
    <row r="77" spans="1:7" ht="15.5">
      <c r="A77" s="9" t="s">
        <v>615</v>
      </c>
      <c r="B77" s="97" t="s">
        <v>616</v>
      </c>
      <c r="C77" s="98"/>
      <c r="D77" s="98"/>
      <c r="E77" s="98"/>
      <c r="F77" s="98"/>
      <c r="G77" s="98"/>
    </row>
    <row r="78" spans="2:3" ht="15">
      <c r="B78" s="9" t="s">
        <v>569</v>
      </c>
      <c r="C78" s="9" t="s">
        <v>6</v>
      </c>
    </row>
    <row r="79" spans="1:9" ht="21">
      <c r="A79" s="17" t="s">
        <v>43</v>
      </c>
      <c r="B79" s="2" t="s">
        <v>44</v>
      </c>
      <c r="C79" s="17" t="s">
        <v>570</v>
      </c>
      <c r="D79" s="2"/>
      <c r="E79" s="2"/>
      <c r="F79" s="2"/>
      <c r="G79" s="2"/>
      <c r="H79" s="2"/>
      <c r="I79" s="2"/>
    </row>
    <row r="80" spans="1:7" ht="15">
      <c r="A80" s="9" t="s">
        <v>571</v>
      </c>
      <c r="B80" s="9" t="s">
        <v>572</v>
      </c>
      <c r="C80" s="9" t="s">
        <v>6</v>
      </c>
      <c r="D80" s="9" t="s">
        <v>7</v>
      </c>
      <c r="E80" s="9" t="s">
        <v>573</v>
      </c>
      <c r="F80" s="9" t="s">
        <v>574</v>
      </c>
      <c r="G80" s="9" t="s">
        <v>575</v>
      </c>
    </row>
    <row r="81" spans="1:7" ht="15">
      <c r="A81" s="18" t="s">
        <v>617</v>
      </c>
      <c r="B81" s="1" t="s">
        <v>618</v>
      </c>
      <c r="C81" s="18" t="s">
        <v>22</v>
      </c>
      <c r="D81" s="19">
        <v>0.08</v>
      </c>
      <c r="E81" s="20">
        <f>Insumos!D23</f>
        <v>375.9477</v>
      </c>
      <c r="F81" s="21"/>
      <c r="G81" s="20">
        <f>TRUNC(((D81+((D81*F81)/100))*E81),G4)</f>
        <v>30.0758</v>
      </c>
    </row>
    <row r="82" spans="1:7" ht="15">
      <c r="A82" s="18" t="s">
        <v>619</v>
      </c>
      <c r="B82" s="1" t="s">
        <v>620</v>
      </c>
      <c r="C82" s="18" t="s">
        <v>16</v>
      </c>
      <c r="D82" s="19">
        <v>1</v>
      </c>
      <c r="E82" s="20">
        <f>Insumos!D20</f>
        <v>37.2515</v>
      </c>
      <c r="F82" s="21"/>
      <c r="G82" s="20">
        <f>TRUNC(((D82+((D82*F82)/100))*E82),G4)</f>
        <v>37.2515</v>
      </c>
    </row>
    <row r="83" spans="1:7" ht="15">
      <c r="A83" s="18" t="s">
        <v>621</v>
      </c>
      <c r="B83" s="1" t="s">
        <v>622</v>
      </c>
      <c r="C83" s="18" t="s">
        <v>16</v>
      </c>
      <c r="D83" s="19">
        <v>0.1</v>
      </c>
      <c r="E83" s="20">
        <f>Insumos!D35</f>
        <v>109.4712</v>
      </c>
      <c r="F83" s="21"/>
      <c r="G83" s="20">
        <f>TRUNC(((D83+((D83*F83)/100))*E83),G4)</f>
        <v>10.9471</v>
      </c>
    </row>
    <row r="84" spans="1:7" ht="15">
      <c r="A84" s="18" t="s">
        <v>623</v>
      </c>
      <c r="B84" s="1" t="s">
        <v>624</v>
      </c>
      <c r="C84" s="18" t="s">
        <v>22</v>
      </c>
      <c r="D84" s="19">
        <v>0.08</v>
      </c>
      <c r="E84" s="20">
        <f>Insumos!D47</f>
        <v>75.0594</v>
      </c>
      <c r="F84" s="21"/>
      <c r="G84" s="20">
        <f>TRUNC(((D84+((D84*F84)/100))*E84),G4)</f>
        <v>6.0047</v>
      </c>
    </row>
    <row r="85" spans="1:7" ht="15">
      <c r="A85" s="18" t="s">
        <v>587</v>
      </c>
      <c r="B85" s="1" t="s">
        <v>588</v>
      </c>
      <c r="C85" s="18" t="s">
        <v>203</v>
      </c>
      <c r="D85" s="19">
        <v>0.7000000000000001</v>
      </c>
      <c r="E85" s="20">
        <f>Insumos!D13</f>
        <v>21.96</v>
      </c>
      <c r="F85" s="21">
        <v>3</v>
      </c>
      <c r="G85" s="20">
        <f>TRUNC(((D85+((D85*F85)/100))*E85),G4)</f>
        <v>15.8331</v>
      </c>
    </row>
    <row r="86" spans="1:7" ht="15">
      <c r="A86" s="18" t="s">
        <v>625</v>
      </c>
      <c r="B86" s="1" t="s">
        <v>626</v>
      </c>
      <c r="C86" s="18" t="s">
        <v>22</v>
      </c>
      <c r="D86" s="19">
        <v>0.08</v>
      </c>
      <c r="E86" s="20">
        <f>Insumos!D39</f>
        <v>94.7576</v>
      </c>
      <c r="F86" s="21"/>
      <c r="G86" s="20">
        <f>TRUNC(((D86+((D86*F86)/100))*E86),G4)</f>
        <v>7.5806</v>
      </c>
    </row>
    <row r="87" spans="5:7" ht="15">
      <c r="E87" s="6"/>
      <c r="F87" s="12" t="s">
        <v>578</v>
      </c>
      <c r="G87" s="22">
        <f>SUM(G81:G86)</f>
        <v>107.69280000000002</v>
      </c>
    </row>
    <row r="88" spans="5:7" ht="15">
      <c r="E88" s="6"/>
      <c r="F88" s="12" t="s">
        <v>579</v>
      </c>
      <c r="G88" s="23">
        <f>TRUNC(G87,2)</f>
        <v>107.69</v>
      </c>
    </row>
    <row r="89" spans="5:7" ht="31.5">
      <c r="E89" s="12" t="str">
        <f>A6</f>
        <v>[2] Benefícios e despesas indiretas (B.D.I.) %</v>
      </c>
      <c r="F89" s="24">
        <f>A7</f>
        <v>0</v>
      </c>
      <c r="G89" s="24">
        <f>TRUNC((G88*F89)/100,2)</f>
        <v>0</v>
      </c>
    </row>
    <row r="90" spans="4:7" ht="21">
      <c r="D90" s="9" t="s">
        <v>627</v>
      </c>
      <c r="E90" s="12" t="s">
        <v>581</v>
      </c>
      <c r="F90" s="12" t="s">
        <v>582</v>
      </c>
      <c r="G90" s="25">
        <f>TRUNC((G88+G89),2)</f>
        <v>107.69</v>
      </c>
    </row>
    <row r="91" spans="1:7" ht="15">
      <c r="A91" s="95" t="s">
        <v>583</v>
      </c>
      <c r="B91" s="96"/>
      <c r="C91" s="96"/>
      <c r="D91" s="96"/>
      <c r="E91" s="96"/>
      <c r="F91" s="96"/>
      <c r="G91" s="96"/>
    </row>
    <row r="92" spans="1:7" ht="15.5">
      <c r="A92" s="9" t="s">
        <v>628</v>
      </c>
      <c r="B92" s="97" t="s">
        <v>629</v>
      </c>
      <c r="C92" s="98"/>
      <c r="D92" s="98"/>
      <c r="E92" s="98"/>
      <c r="F92" s="98"/>
      <c r="G92" s="98"/>
    </row>
    <row r="93" spans="2:3" ht="15">
      <c r="B93" s="9" t="s">
        <v>569</v>
      </c>
      <c r="C93" s="9" t="s">
        <v>6</v>
      </c>
    </row>
    <row r="94" spans="1:9" ht="31.5">
      <c r="A94" s="17" t="s">
        <v>46</v>
      </c>
      <c r="B94" s="2" t="s">
        <v>47</v>
      </c>
      <c r="C94" s="17" t="s">
        <v>630</v>
      </c>
      <c r="D94" s="2"/>
      <c r="E94" s="2"/>
      <c r="F94" s="2"/>
      <c r="G94" s="2"/>
      <c r="H94" s="2"/>
      <c r="I94" s="2"/>
    </row>
    <row r="95" spans="1:7" ht="15">
      <c r="A95" s="9" t="s">
        <v>571</v>
      </c>
      <c r="B95" s="9" t="s">
        <v>572</v>
      </c>
      <c r="C95" s="9" t="s">
        <v>6</v>
      </c>
      <c r="D95" s="9" t="s">
        <v>7</v>
      </c>
      <c r="E95" s="9" t="s">
        <v>573</v>
      </c>
      <c r="F95" s="9" t="s">
        <v>574</v>
      </c>
      <c r="G95" s="9" t="s">
        <v>575</v>
      </c>
    </row>
    <row r="96" spans="1:7" ht="15">
      <c r="A96" s="18" t="s">
        <v>631</v>
      </c>
      <c r="B96" s="1" t="s">
        <v>632</v>
      </c>
      <c r="C96" s="18" t="s">
        <v>243</v>
      </c>
      <c r="D96" s="19">
        <v>2</v>
      </c>
      <c r="E96" s="20">
        <f>Insumos!D94</f>
        <v>10.3208</v>
      </c>
      <c r="F96" s="21"/>
      <c r="G96" s="20">
        <f>TRUNC(((D96+((D96*F96)/100))*E96),G4)</f>
        <v>20.6416</v>
      </c>
    </row>
    <row r="97" spans="1:7" ht="15">
      <c r="A97" s="18" t="s">
        <v>617</v>
      </c>
      <c r="B97" s="1" t="s">
        <v>618</v>
      </c>
      <c r="C97" s="18" t="s">
        <v>22</v>
      </c>
      <c r="D97" s="19">
        <v>0.03</v>
      </c>
      <c r="E97" s="20">
        <f>Insumos!D23</f>
        <v>375.9477</v>
      </c>
      <c r="F97" s="21"/>
      <c r="G97" s="20">
        <f>TRUNC(((D97+((D97*F97)/100))*E97),G4)</f>
        <v>11.2784</v>
      </c>
    </row>
    <row r="98" spans="1:7" ht="15">
      <c r="A98" s="18" t="s">
        <v>633</v>
      </c>
      <c r="B98" s="1" t="s">
        <v>634</v>
      </c>
      <c r="C98" s="18" t="s">
        <v>22</v>
      </c>
      <c r="D98" s="19">
        <v>0.03</v>
      </c>
      <c r="E98" s="20">
        <f>Insumos!D108</f>
        <v>119.0118</v>
      </c>
      <c r="F98" s="21"/>
      <c r="G98" s="20">
        <f>TRUNC(((D98+((D98*F98)/100))*E98),G4)</f>
        <v>3.5703</v>
      </c>
    </row>
    <row r="99" spans="1:7" ht="15">
      <c r="A99" s="18" t="s">
        <v>635</v>
      </c>
      <c r="B99" s="1" t="s">
        <v>636</v>
      </c>
      <c r="C99" s="18" t="s">
        <v>206</v>
      </c>
      <c r="D99" s="19">
        <v>0.6000000000000001</v>
      </c>
      <c r="E99" s="20">
        <f>Insumos!D85</f>
        <v>38.93</v>
      </c>
      <c r="F99" s="21"/>
      <c r="G99" s="20">
        <f>TRUNC(((D99+((D99*F99)/100))*E99),G4)</f>
        <v>23.358</v>
      </c>
    </row>
    <row r="100" spans="1:7" ht="15">
      <c r="A100" s="18" t="s">
        <v>637</v>
      </c>
      <c r="B100" s="1" t="s">
        <v>638</v>
      </c>
      <c r="C100" s="18" t="s">
        <v>206</v>
      </c>
      <c r="D100" s="19">
        <v>3.6</v>
      </c>
      <c r="E100" s="20">
        <f>Insumos!D31</f>
        <v>84.36</v>
      </c>
      <c r="F100" s="21"/>
      <c r="G100" s="20">
        <f>TRUNC(((D100+((D100*F100)/100))*E100),G4)</f>
        <v>303.696</v>
      </c>
    </row>
    <row r="101" spans="1:7" ht="21">
      <c r="A101" s="18" t="s">
        <v>639</v>
      </c>
      <c r="B101" s="1" t="s">
        <v>640</v>
      </c>
      <c r="C101" s="18" t="s">
        <v>203</v>
      </c>
      <c r="D101" s="19">
        <v>0.5</v>
      </c>
      <c r="E101" s="20">
        <f>Insumos!D55</f>
        <v>21.96</v>
      </c>
      <c r="F101" s="21">
        <v>3</v>
      </c>
      <c r="G101" s="20">
        <f>TRUNC(((D101+((D101*F101)/100))*E101),G4)</f>
        <v>11.3094</v>
      </c>
    </row>
    <row r="102" spans="1:7" ht="21">
      <c r="A102" s="18" t="s">
        <v>641</v>
      </c>
      <c r="B102" s="1" t="s">
        <v>642</v>
      </c>
      <c r="C102" s="18" t="s">
        <v>203</v>
      </c>
      <c r="D102" s="19">
        <v>3.5</v>
      </c>
      <c r="E102" s="20">
        <f>Insumos!D16</f>
        <v>23.62</v>
      </c>
      <c r="F102" s="21">
        <v>3</v>
      </c>
      <c r="G102" s="20">
        <f>TRUNC(((D102+((D102*F102)/100))*E102),G4)</f>
        <v>85.1501</v>
      </c>
    </row>
    <row r="103" spans="1:7" ht="15">
      <c r="A103" s="18" t="s">
        <v>587</v>
      </c>
      <c r="B103" s="1" t="s">
        <v>588</v>
      </c>
      <c r="C103" s="18" t="s">
        <v>203</v>
      </c>
      <c r="D103" s="19">
        <v>0.5</v>
      </c>
      <c r="E103" s="20">
        <f>Insumos!D13</f>
        <v>21.96</v>
      </c>
      <c r="F103" s="21">
        <v>3</v>
      </c>
      <c r="G103" s="20">
        <f>TRUNC(((D103+((D103*F103)/100))*E103),G4)</f>
        <v>11.3094</v>
      </c>
    </row>
    <row r="104" spans="1:7" ht="21">
      <c r="A104" s="18" t="s">
        <v>576</v>
      </c>
      <c r="B104" s="1" t="s">
        <v>577</v>
      </c>
      <c r="C104" s="18" t="s">
        <v>203</v>
      </c>
      <c r="D104" s="19">
        <v>3.5</v>
      </c>
      <c r="E104" s="20">
        <f>Insumos!D3</f>
        <v>15.87</v>
      </c>
      <c r="F104" s="21">
        <v>3</v>
      </c>
      <c r="G104" s="20">
        <f>TRUNC(((D104+((D104*F104)/100))*E104),G4)</f>
        <v>57.2113</v>
      </c>
    </row>
    <row r="105" spans="1:7" ht="15">
      <c r="A105" s="18" t="s">
        <v>643</v>
      </c>
      <c r="B105" s="1" t="s">
        <v>644</v>
      </c>
      <c r="C105" s="18" t="s">
        <v>48</v>
      </c>
      <c r="D105" s="19">
        <v>20</v>
      </c>
      <c r="E105" s="20">
        <f>Insumos!D80</f>
        <v>1.63</v>
      </c>
      <c r="F105" s="21"/>
      <c r="G105" s="20">
        <f>TRUNC(((D105+((D105*F105)/100))*E105),G4)</f>
        <v>32.6</v>
      </c>
    </row>
    <row r="106" spans="1:7" ht="15">
      <c r="A106" s="18" t="s">
        <v>645</v>
      </c>
      <c r="B106" s="1" t="s">
        <v>646</v>
      </c>
      <c r="C106" s="18" t="s">
        <v>206</v>
      </c>
      <c r="D106" s="19">
        <v>0.30000000000000004</v>
      </c>
      <c r="E106" s="20">
        <f>Insumos!D104</f>
        <v>12.53</v>
      </c>
      <c r="F106" s="21"/>
      <c r="G106" s="20">
        <f>TRUNC(((D106+((D106*F106)/100))*E106),G4)</f>
        <v>3.759</v>
      </c>
    </row>
    <row r="107" spans="1:7" ht="21">
      <c r="A107" s="18" t="s">
        <v>647</v>
      </c>
      <c r="B107" s="1" t="s">
        <v>648</v>
      </c>
      <c r="C107" s="18" t="s">
        <v>243</v>
      </c>
      <c r="D107" s="19">
        <v>0.05</v>
      </c>
      <c r="E107" s="20">
        <f>Insumos!D67</f>
        <v>18.29</v>
      </c>
      <c r="F107" s="21"/>
      <c r="G107" s="20">
        <f>TRUNC(((D107+((D107*F107)/100))*E107),G4)</f>
        <v>0.9145</v>
      </c>
    </row>
    <row r="108" spans="1:7" ht="15">
      <c r="A108" s="18" t="s">
        <v>649</v>
      </c>
      <c r="B108" s="1" t="s">
        <v>650</v>
      </c>
      <c r="C108" s="18" t="s">
        <v>22</v>
      </c>
      <c r="D108" s="19">
        <v>0.03</v>
      </c>
      <c r="E108" s="20">
        <f>Insumos!D114</f>
        <v>79.0095</v>
      </c>
      <c r="F108" s="21"/>
      <c r="G108" s="20">
        <f>TRUNC(((D108+((D108*F108)/100))*E108),G4)</f>
        <v>2.3702</v>
      </c>
    </row>
    <row r="109" spans="5:7" ht="15">
      <c r="E109" s="6"/>
      <c r="F109" s="12" t="s">
        <v>578</v>
      </c>
      <c r="G109" s="22">
        <f>SUM(G96:G108)</f>
        <v>567.1682</v>
      </c>
    </row>
    <row r="110" spans="5:7" ht="15">
      <c r="E110" s="6"/>
      <c r="F110" s="12" t="s">
        <v>579</v>
      </c>
      <c r="G110" s="23">
        <f>TRUNC(G109,2)</f>
        <v>567.16</v>
      </c>
    </row>
    <row r="111" spans="5:7" ht="31.5">
      <c r="E111" s="12" t="str">
        <f>A6</f>
        <v>[2] Benefícios e despesas indiretas (B.D.I.) %</v>
      </c>
      <c r="F111" s="24">
        <f>A7</f>
        <v>0</v>
      </c>
      <c r="G111" s="24">
        <f>TRUNC((G110*F111)/100,2)</f>
        <v>0</v>
      </c>
    </row>
    <row r="112" spans="4:7" ht="21">
      <c r="D112" s="9" t="s">
        <v>651</v>
      </c>
      <c r="E112" s="12" t="s">
        <v>581</v>
      </c>
      <c r="F112" s="12" t="s">
        <v>652</v>
      </c>
      <c r="G112" s="25">
        <f>TRUNC((G110+G111),2)</f>
        <v>567.16</v>
      </c>
    </row>
    <row r="113" spans="1:7" ht="15">
      <c r="A113" s="95" t="s">
        <v>583</v>
      </c>
      <c r="B113" s="96"/>
      <c r="C113" s="96"/>
      <c r="D113" s="96"/>
      <c r="E113" s="96"/>
      <c r="F113" s="96"/>
      <c r="G113" s="96"/>
    </row>
    <row r="114" spans="1:7" ht="15.5">
      <c r="A114" s="9" t="s">
        <v>653</v>
      </c>
      <c r="B114" s="97" t="s">
        <v>654</v>
      </c>
      <c r="C114" s="98"/>
      <c r="D114" s="98"/>
      <c r="E114" s="98"/>
      <c r="F114" s="98"/>
      <c r="G114" s="98"/>
    </row>
    <row r="115" spans="2:3" ht="15">
      <c r="B115" s="9" t="s">
        <v>569</v>
      </c>
      <c r="C115" s="9" t="s">
        <v>6</v>
      </c>
    </row>
    <row r="116" spans="1:9" ht="21">
      <c r="A116" s="17" t="s">
        <v>50</v>
      </c>
      <c r="B116" s="2" t="s">
        <v>51</v>
      </c>
      <c r="C116" s="17" t="s">
        <v>570</v>
      </c>
      <c r="D116" s="2"/>
      <c r="E116" s="2"/>
      <c r="F116" s="2"/>
      <c r="G116" s="2"/>
      <c r="H116" s="2"/>
      <c r="I116" s="2"/>
    </row>
    <row r="117" spans="1:7" ht="15">
      <c r="A117" s="9" t="s">
        <v>571</v>
      </c>
      <c r="B117" s="9" t="s">
        <v>572</v>
      </c>
      <c r="C117" s="9" t="s">
        <v>6</v>
      </c>
      <c r="D117" s="9" t="s">
        <v>7</v>
      </c>
      <c r="E117" s="9" t="s">
        <v>573</v>
      </c>
      <c r="F117" s="9" t="s">
        <v>574</v>
      </c>
      <c r="G117" s="9" t="s">
        <v>575</v>
      </c>
    </row>
    <row r="118" spans="1:7" ht="21">
      <c r="A118" s="18" t="s">
        <v>641</v>
      </c>
      <c r="B118" s="1" t="s">
        <v>642</v>
      </c>
      <c r="C118" s="18" t="s">
        <v>203</v>
      </c>
      <c r="D118" s="19">
        <v>2</v>
      </c>
      <c r="E118" s="20">
        <f>Insumos!D16</f>
        <v>23.62</v>
      </c>
      <c r="F118" s="21">
        <v>3</v>
      </c>
      <c r="G118" s="20">
        <f>TRUNC(((D118+((D118*F118)/100))*E118),G4)</f>
        <v>48.6572</v>
      </c>
    </row>
    <row r="119" spans="1:7" ht="21">
      <c r="A119" s="18" t="s">
        <v>576</v>
      </c>
      <c r="B119" s="1" t="s">
        <v>577</v>
      </c>
      <c r="C119" s="18" t="s">
        <v>203</v>
      </c>
      <c r="D119" s="19">
        <v>2</v>
      </c>
      <c r="E119" s="20">
        <f>Insumos!D3</f>
        <v>15.87</v>
      </c>
      <c r="F119" s="21">
        <v>3</v>
      </c>
      <c r="G119" s="20">
        <f>TRUNC(((D119+((D119*F119)/100))*E119),G4)</f>
        <v>32.6922</v>
      </c>
    </row>
    <row r="120" spans="1:7" ht="15">
      <c r="A120" s="18" t="s">
        <v>655</v>
      </c>
      <c r="B120" s="1" t="s">
        <v>656</v>
      </c>
      <c r="C120" s="18" t="s">
        <v>206</v>
      </c>
      <c r="D120" s="19">
        <v>9.2</v>
      </c>
      <c r="E120" s="20">
        <f>Insumos!D81</f>
        <v>7.16</v>
      </c>
      <c r="F120" s="21"/>
      <c r="G120" s="20">
        <f>TRUNC(((D120+((D120*F120)/100))*E120),G4)</f>
        <v>65.872</v>
      </c>
    </row>
    <row r="121" spans="1:7" ht="21">
      <c r="A121" s="18" t="s">
        <v>657</v>
      </c>
      <c r="B121" s="1" t="s">
        <v>658</v>
      </c>
      <c r="C121" s="18" t="s">
        <v>16</v>
      </c>
      <c r="D121" s="19">
        <v>1</v>
      </c>
      <c r="E121" s="20">
        <f>Insumos!D75</f>
        <v>90</v>
      </c>
      <c r="F121" s="21"/>
      <c r="G121" s="20">
        <f>TRUNC(((D121+((D121*F121)/100))*E121),G4)</f>
        <v>90</v>
      </c>
    </row>
    <row r="122" spans="1:7" ht="21">
      <c r="A122" s="18" t="s">
        <v>647</v>
      </c>
      <c r="B122" s="1" t="s">
        <v>648</v>
      </c>
      <c r="C122" s="18" t="s">
        <v>243</v>
      </c>
      <c r="D122" s="19">
        <v>0.30000000000000004</v>
      </c>
      <c r="E122" s="20">
        <f>Insumos!D67</f>
        <v>18.29</v>
      </c>
      <c r="F122" s="21"/>
      <c r="G122" s="20">
        <f>TRUNC(((D122+((D122*F122)/100))*E122),G4)</f>
        <v>5.487</v>
      </c>
    </row>
    <row r="123" spans="5:7" ht="15">
      <c r="E123" s="6"/>
      <c r="F123" s="12" t="s">
        <v>578</v>
      </c>
      <c r="G123" s="22">
        <f>SUM(G118:G122)</f>
        <v>242.7084</v>
      </c>
    </row>
    <row r="124" spans="5:7" ht="15">
      <c r="E124" s="6"/>
      <c r="F124" s="12" t="s">
        <v>579</v>
      </c>
      <c r="G124" s="23">
        <f>TRUNC(G123,2)</f>
        <v>242.7</v>
      </c>
    </row>
    <row r="125" spans="5:7" ht="31.5">
      <c r="E125" s="12" t="str">
        <f>A6</f>
        <v>[2] Benefícios e despesas indiretas (B.D.I.) %</v>
      </c>
      <c r="F125" s="24">
        <f>A7</f>
        <v>0</v>
      </c>
      <c r="G125" s="24">
        <f>TRUNC((G124*F125)/100,2)</f>
        <v>0</v>
      </c>
    </row>
    <row r="126" spans="4:7" ht="21">
      <c r="D126" s="9" t="s">
        <v>659</v>
      </c>
      <c r="E126" s="12" t="s">
        <v>581</v>
      </c>
      <c r="F126" s="12" t="s">
        <v>582</v>
      </c>
      <c r="G126" s="25">
        <f>TRUNC((G124+G125),2)</f>
        <v>242.7</v>
      </c>
    </row>
    <row r="127" spans="1:7" ht="15">
      <c r="A127" s="95" t="s">
        <v>583</v>
      </c>
      <c r="B127" s="96"/>
      <c r="C127" s="96"/>
      <c r="D127" s="96"/>
      <c r="E127" s="96"/>
      <c r="F127" s="96"/>
      <c r="G127" s="96"/>
    </row>
    <row r="128" spans="1:7" ht="15.5">
      <c r="A128" s="9" t="s">
        <v>660</v>
      </c>
      <c r="B128" s="97" t="s">
        <v>661</v>
      </c>
      <c r="C128" s="98"/>
      <c r="D128" s="98"/>
      <c r="E128" s="98"/>
      <c r="F128" s="98"/>
      <c r="G128" s="98"/>
    </row>
    <row r="129" spans="2:3" ht="15">
      <c r="B129" s="9" t="s">
        <v>569</v>
      </c>
      <c r="C129" s="9" t="s">
        <v>6</v>
      </c>
    </row>
    <row r="130" spans="1:9" ht="21">
      <c r="A130" s="17" t="s">
        <v>53</v>
      </c>
      <c r="B130" s="2" t="s">
        <v>54</v>
      </c>
      <c r="C130" s="17" t="s">
        <v>630</v>
      </c>
      <c r="D130" s="2"/>
      <c r="E130" s="2"/>
      <c r="F130" s="2"/>
      <c r="G130" s="2"/>
      <c r="H130" s="2"/>
      <c r="I130" s="2"/>
    </row>
    <row r="131" spans="1:7" ht="15">
      <c r="A131" s="9" t="s">
        <v>571</v>
      </c>
      <c r="B131" s="9" t="s">
        <v>572</v>
      </c>
      <c r="C131" s="9" t="s">
        <v>6</v>
      </c>
      <c r="D131" s="9" t="s">
        <v>7</v>
      </c>
      <c r="E131" s="9" t="s">
        <v>573</v>
      </c>
      <c r="F131" s="9" t="s">
        <v>574</v>
      </c>
      <c r="G131" s="9" t="s">
        <v>575</v>
      </c>
    </row>
    <row r="132" spans="1:7" ht="21">
      <c r="A132" s="18" t="s">
        <v>576</v>
      </c>
      <c r="B132" s="1" t="s">
        <v>577</v>
      </c>
      <c r="C132" s="18" t="s">
        <v>203</v>
      </c>
      <c r="D132" s="19">
        <v>0.17</v>
      </c>
      <c r="E132" s="20">
        <f>Insumos!D3</f>
        <v>15.87</v>
      </c>
      <c r="F132" s="21">
        <v>3</v>
      </c>
      <c r="G132" s="20">
        <f>TRUNC(((D132+((D132*F132)/100))*E132),G4)</f>
        <v>2.7788</v>
      </c>
    </row>
    <row r="133" spans="1:7" ht="15">
      <c r="A133" s="18" t="s">
        <v>662</v>
      </c>
      <c r="B133" s="1" t="s">
        <v>663</v>
      </c>
      <c r="C133" s="18" t="s">
        <v>48</v>
      </c>
      <c r="D133" s="19">
        <v>1</v>
      </c>
      <c r="E133" s="20">
        <f>Insumos!D38</f>
        <v>145.01</v>
      </c>
      <c r="F133" s="21"/>
      <c r="G133" s="20">
        <f>TRUNC(((D133+((D133*F133)/100))*E133),G4)</f>
        <v>145.01</v>
      </c>
    </row>
    <row r="134" spans="5:7" ht="15">
      <c r="E134" s="6"/>
      <c r="F134" s="12" t="s">
        <v>578</v>
      </c>
      <c r="G134" s="22">
        <f>SUM(G132:G133)</f>
        <v>147.78879999999998</v>
      </c>
    </row>
    <row r="135" spans="5:7" ht="15">
      <c r="E135" s="6"/>
      <c r="F135" s="12" t="s">
        <v>579</v>
      </c>
      <c r="G135" s="23">
        <f>TRUNC(G134,2)</f>
        <v>147.78</v>
      </c>
    </row>
    <row r="136" spans="5:7" ht="31.5">
      <c r="E136" s="12" t="str">
        <f>A6</f>
        <v>[2] Benefícios e despesas indiretas (B.D.I.) %</v>
      </c>
      <c r="F136" s="24">
        <f>A7</f>
        <v>0</v>
      </c>
      <c r="G136" s="24">
        <f>TRUNC((G135*F136)/100,2)</f>
        <v>0</v>
      </c>
    </row>
    <row r="137" spans="4:7" ht="21">
      <c r="D137" s="9" t="s">
        <v>664</v>
      </c>
      <c r="E137" s="12" t="s">
        <v>581</v>
      </c>
      <c r="F137" s="12" t="s">
        <v>652</v>
      </c>
      <c r="G137" s="25">
        <f>TRUNC((G135+G136),2)</f>
        <v>147.78</v>
      </c>
    </row>
    <row r="138" spans="1:7" ht="15">
      <c r="A138" s="95" t="s">
        <v>583</v>
      </c>
      <c r="B138" s="96"/>
      <c r="C138" s="96"/>
      <c r="D138" s="96"/>
      <c r="E138" s="96"/>
      <c r="F138" s="96"/>
      <c r="G138" s="96"/>
    </row>
    <row r="139" spans="1:7" ht="15.5">
      <c r="A139" s="9" t="s">
        <v>665</v>
      </c>
      <c r="B139" s="97" t="s">
        <v>666</v>
      </c>
      <c r="C139" s="98"/>
      <c r="D139" s="98"/>
      <c r="E139" s="98"/>
      <c r="F139" s="98"/>
      <c r="G139" s="98"/>
    </row>
    <row r="140" spans="2:3" ht="15">
      <c r="B140" s="9" t="s">
        <v>569</v>
      </c>
      <c r="C140" s="9" t="s">
        <v>6</v>
      </c>
    </row>
    <row r="141" spans="1:9" ht="63">
      <c r="A141" s="17" t="s">
        <v>667</v>
      </c>
      <c r="B141" s="2" t="s">
        <v>57</v>
      </c>
      <c r="C141" s="17" t="s">
        <v>668</v>
      </c>
      <c r="D141" s="2"/>
      <c r="E141" s="2"/>
      <c r="F141" s="2"/>
      <c r="G141" s="2"/>
      <c r="H141" s="2"/>
      <c r="I141" s="2"/>
    </row>
    <row r="142" spans="1:7" ht="15">
      <c r="A142" s="9" t="s">
        <v>571</v>
      </c>
      <c r="B142" s="9" t="s">
        <v>572</v>
      </c>
      <c r="C142" s="9" t="s">
        <v>6</v>
      </c>
      <c r="D142" s="9" t="s">
        <v>7</v>
      </c>
      <c r="E142" s="9" t="s">
        <v>573</v>
      </c>
      <c r="F142" s="9" t="s">
        <v>574</v>
      </c>
      <c r="G142" s="9" t="s">
        <v>575</v>
      </c>
    </row>
    <row r="143" spans="1:8" ht="21">
      <c r="A143" s="18" t="s">
        <v>545</v>
      </c>
      <c r="B143" s="1" t="s">
        <v>669</v>
      </c>
      <c r="C143" s="18" t="s">
        <v>517</v>
      </c>
      <c r="D143" s="19">
        <v>3</v>
      </c>
      <c r="E143" s="20">
        <f>Insumos!D170</f>
        <v>0</v>
      </c>
      <c r="F143" s="21"/>
      <c r="G143" s="20">
        <f>TRUNC(((D143+((D143*F143)/100))*E143),G5)</f>
        <v>0</v>
      </c>
      <c r="H143" s="26"/>
    </row>
    <row r="144" spans="1:7" ht="21">
      <c r="A144" s="18" t="s">
        <v>501</v>
      </c>
      <c r="B144" s="1" t="s">
        <v>670</v>
      </c>
      <c r="C144" s="18" t="s">
        <v>283</v>
      </c>
      <c r="D144" s="19">
        <v>0.00894</v>
      </c>
      <c r="E144" s="20">
        <f>Insumos!D149</f>
        <v>40.71</v>
      </c>
      <c r="F144" s="21"/>
      <c r="G144" s="20">
        <f>TRUNC(((D144+((D144*F144)/100))*E144),G5)</f>
        <v>0.36</v>
      </c>
    </row>
    <row r="145" spans="1:7" ht="21">
      <c r="A145" s="18" t="s">
        <v>458</v>
      </c>
      <c r="B145" s="1" t="s">
        <v>671</v>
      </c>
      <c r="C145" s="18" t="s">
        <v>22</v>
      </c>
      <c r="D145" s="19">
        <v>0.0144</v>
      </c>
      <c r="E145" s="20">
        <f>Insumos!D128</f>
        <v>168.98</v>
      </c>
      <c r="F145" s="21"/>
      <c r="G145" s="20">
        <f>TRUNC(((D145+((D145*F145)/100))*E145),G5)</f>
        <v>2.43</v>
      </c>
    </row>
    <row r="146" spans="1:7" ht="21">
      <c r="A146" s="18" t="s">
        <v>486</v>
      </c>
      <c r="B146" s="1" t="s">
        <v>672</v>
      </c>
      <c r="C146" s="18" t="s">
        <v>22</v>
      </c>
      <c r="D146" s="19">
        <v>0.0225</v>
      </c>
      <c r="E146" s="20">
        <f>Insumos!D142</f>
        <v>34.71</v>
      </c>
      <c r="F146" s="21"/>
      <c r="G146" s="20">
        <f>TRUNC(((D146+((D146*F146)/100))*E146),G5)</f>
        <v>0.78</v>
      </c>
    </row>
    <row r="147" spans="1:7" ht="21">
      <c r="A147" s="18" t="s">
        <v>443</v>
      </c>
      <c r="B147" s="1" t="s">
        <v>673</v>
      </c>
      <c r="C147" s="18" t="s">
        <v>22</v>
      </c>
      <c r="D147" s="19">
        <v>0.0594</v>
      </c>
      <c r="E147" s="20">
        <f>Insumos!D121</f>
        <v>58.99</v>
      </c>
      <c r="F147" s="21"/>
      <c r="G147" s="20">
        <f>TRUNC(((D147+((D147*F147)/100))*E147),G5)</f>
        <v>3.5</v>
      </c>
    </row>
    <row r="148" spans="1:7" ht="21">
      <c r="A148" s="18" t="s">
        <v>400</v>
      </c>
      <c r="B148" s="1" t="s">
        <v>674</v>
      </c>
      <c r="C148" s="18" t="s">
        <v>22</v>
      </c>
      <c r="D148" s="19">
        <v>0.0594</v>
      </c>
      <c r="E148" s="20">
        <f>Insumos!D100</f>
        <v>333.33</v>
      </c>
      <c r="F148" s="21"/>
      <c r="G148" s="20">
        <f>TRUNC(((D148+((D148*F148)/100))*E148),G5)</f>
        <v>19.79</v>
      </c>
    </row>
    <row r="149" spans="1:7" ht="15">
      <c r="A149" s="18" t="s">
        <v>346</v>
      </c>
      <c r="B149" s="1" t="s">
        <v>675</v>
      </c>
      <c r="C149" s="18" t="s">
        <v>203</v>
      </c>
      <c r="D149" s="19">
        <v>2.5</v>
      </c>
      <c r="E149" s="20">
        <f>Insumos!D73</f>
        <v>25.06</v>
      </c>
      <c r="F149" s="21"/>
      <c r="G149" s="20">
        <f>TRUNC(((D149+((D149*F149)/100))*E149),G5)</f>
        <v>62.65</v>
      </c>
    </row>
    <row r="150" spans="1:7" ht="15">
      <c r="A150" s="18" t="s">
        <v>386</v>
      </c>
      <c r="B150" s="1" t="s">
        <v>676</v>
      </c>
      <c r="C150" s="18" t="s">
        <v>16</v>
      </c>
      <c r="D150" s="19">
        <v>1.125</v>
      </c>
      <c r="E150" s="20">
        <f>Insumos!D93</f>
        <v>24.9</v>
      </c>
      <c r="F150" s="21"/>
      <c r="G150" s="20">
        <f>TRUNC(((D150+((D150*F150)/100))*E150),G5)</f>
        <v>28.01</v>
      </c>
    </row>
    <row r="151" spans="1:7" ht="15">
      <c r="A151" s="18" t="s">
        <v>420</v>
      </c>
      <c r="B151" s="1" t="s">
        <v>677</v>
      </c>
      <c r="C151" s="18" t="s">
        <v>22</v>
      </c>
      <c r="D151" s="19">
        <v>0.0594</v>
      </c>
      <c r="E151" s="20">
        <f>Insumos!D110</f>
        <v>124.02</v>
      </c>
      <c r="F151" s="21"/>
      <c r="G151" s="20">
        <f>TRUNC(((D151+((D151*F151)/100))*E151),G5)</f>
        <v>7.36</v>
      </c>
    </row>
    <row r="152" spans="1:7" ht="15">
      <c r="A152" s="18" t="s">
        <v>320</v>
      </c>
      <c r="B152" s="1" t="s">
        <v>678</v>
      </c>
      <c r="C152" s="18" t="s">
        <v>203</v>
      </c>
      <c r="D152" s="19">
        <v>4.5</v>
      </c>
      <c r="E152" s="20">
        <f>Insumos!D60</f>
        <v>23.28</v>
      </c>
      <c r="F152" s="21"/>
      <c r="G152" s="20">
        <f>TRUNC(((D152+((D152*F152)/100))*E152),G5)</f>
        <v>104.76</v>
      </c>
    </row>
    <row r="153" spans="1:7" ht="15">
      <c r="A153" s="18" t="s">
        <v>324</v>
      </c>
      <c r="B153" s="1" t="s">
        <v>679</v>
      </c>
      <c r="C153" s="18" t="s">
        <v>203</v>
      </c>
      <c r="D153" s="19">
        <v>6.05</v>
      </c>
      <c r="E153" s="20">
        <f>Insumos!D62</f>
        <v>16.85</v>
      </c>
      <c r="F153" s="21"/>
      <c r="G153" s="20">
        <f>TRUNC(((D153+((D153*F153)/100))*E153),G5)</f>
        <v>101.94</v>
      </c>
    </row>
    <row r="154" spans="1:7" ht="21">
      <c r="A154" s="18" t="s">
        <v>496</v>
      </c>
      <c r="B154" s="1" t="s">
        <v>680</v>
      </c>
      <c r="C154" s="18" t="s">
        <v>498</v>
      </c>
      <c r="D154" s="19">
        <v>0.25821</v>
      </c>
      <c r="E154" s="20">
        <f>Insumos!D147</f>
        <v>1.98</v>
      </c>
      <c r="F154" s="21"/>
      <c r="G154" s="20">
        <f>TRUNC(((D154+((D154*F154)/100))*E154),G5)</f>
        <v>0.51</v>
      </c>
    </row>
    <row r="155" spans="1:7" ht="21">
      <c r="A155" s="18" t="s">
        <v>535</v>
      </c>
      <c r="B155" s="1" t="s">
        <v>681</v>
      </c>
      <c r="C155" s="18" t="s">
        <v>498</v>
      </c>
      <c r="D155" s="19">
        <v>0.00662</v>
      </c>
      <c r="E155" s="20">
        <f>Insumos!D165</f>
        <v>1.56</v>
      </c>
      <c r="F155" s="21"/>
      <c r="G155" s="20">
        <f>TRUNC(((D155+((D155*F155)/100))*E155),G5)</f>
        <v>0.01</v>
      </c>
    </row>
    <row r="156" spans="1:7" ht="21">
      <c r="A156" s="18" t="s">
        <v>308</v>
      </c>
      <c r="B156" s="1" t="s">
        <v>682</v>
      </c>
      <c r="C156" s="18" t="s">
        <v>206</v>
      </c>
      <c r="D156" s="19">
        <v>2.32</v>
      </c>
      <c r="E156" s="20">
        <f>Insumos!D54</f>
        <v>62.48</v>
      </c>
      <c r="F156" s="21"/>
      <c r="G156" s="20">
        <f>TRUNC(((D156+((D156*F156)/100))*E156),G5)</f>
        <v>144.95</v>
      </c>
    </row>
    <row r="157" spans="5:7" ht="15">
      <c r="E157" s="6"/>
      <c r="F157" s="12" t="s">
        <v>578</v>
      </c>
      <c r="G157" s="22">
        <f>SUM(G143:G156)</f>
        <v>477.04999999999995</v>
      </c>
    </row>
    <row r="158" spans="5:7" ht="15">
      <c r="E158" s="6"/>
      <c r="F158" s="12" t="s">
        <v>579</v>
      </c>
      <c r="G158" s="23">
        <f>TRUNC(G157,2)</f>
        <v>477.05</v>
      </c>
    </row>
    <row r="159" spans="5:7" ht="31.5">
      <c r="E159" s="12" t="str">
        <f>A6</f>
        <v>[2] Benefícios e despesas indiretas (B.D.I.) %</v>
      </c>
      <c r="F159" s="24">
        <f>A7</f>
        <v>0</v>
      </c>
      <c r="G159" s="24">
        <f>TRUNC((G158*F159)/100,2)</f>
        <v>0</v>
      </c>
    </row>
    <row r="160" spans="4:7" ht="21">
      <c r="D160" s="9" t="s">
        <v>683</v>
      </c>
      <c r="E160" s="12" t="s">
        <v>581</v>
      </c>
      <c r="F160" s="12" t="s">
        <v>684</v>
      </c>
      <c r="G160" s="25">
        <f>TRUNC((G158+G159),2)</f>
        <v>477.05</v>
      </c>
    </row>
    <row r="161" spans="1:7" ht="15">
      <c r="A161" s="95" t="s">
        <v>583</v>
      </c>
      <c r="B161" s="96"/>
      <c r="C161" s="96"/>
      <c r="D161" s="96"/>
      <c r="E161" s="96"/>
      <c r="F161" s="96"/>
      <c r="G161" s="96"/>
    </row>
    <row r="162" spans="1:7" ht="15.5">
      <c r="A162" s="9" t="s">
        <v>685</v>
      </c>
      <c r="B162" s="97" t="s">
        <v>686</v>
      </c>
      <c r="C162" s="98"/>
      <c r="D162" s="98"/>
      <c r="E162" s="98"/>
      <c r="F162" s="98"/>
      <c r="G162" s="98"/>
    </row>
    <row r="163" spans="2:3" ht="15">
      <c r="B163" s="9" t="s">
        <v>569</v>
      </c>
      <c r="C163" s="9" t="s">
        <v>6</v>
      </c>
    </row>
    <row r="164" spans="1:9" ht="31.5">
      <c r="A164" s="17" t="s">
        <v>60</v>
      </c>
      <c r="B164" s="2" t="s">
        <v>61</v>
      </c>
      <c r="C164" s="17" t="s">
        <v>570</v>
      </c>
      <c r="D164" s="2"/>
      <c r="E164" s="2"/>
      <c r="F164" s="2"/>
      <c r="G164" s="2"/>
      <c r="H164" s="2"/>
      <c r="I164" s="2"/>
    </row>
    <row r="165" spans="1:7" ht="15">
      <c r="A165" s="9" t="s">
        <v>571</v>
      </c>
      <c r="B165" s="9" t="s">
        <v>572</v>
      </c>
      <c r="C165" s="9" t="s">
        <v>6</v>
      </c>
      <c r="D165" s="9" t="s">
        <v>7</v>
      </c>
      <c r="E165" s="9" t="s">
        <v>573</v>
      </c>
      <c r="F165" s="9" t="s">
        <v>574</v>
      </c>
      <c r="G165" s="9" t="s">
        <v>575</v>
      </c>
    </row>
    <row r="166" spans="1:7" ht="21">
      <c r="A166" s="18" t="s">
        <v>687</v>
      </c>
      <c r="B166" s="1" t="s">
        <v>688</v>
      </c>
      <c r="C166" s="18" t="s">
        <v>203</v>
      </c>
      <c r="D166" s="19">
        <v>8</v>
      </c>
      <c r="E166" s="20">
        <f>Insumos!D5</f>
        <v>23.62</v>
      </c>
      <c r="F166" s="21">
        <v>3</v>
      </c>
      <c r="G166" s="20">
        <f>TRUNC(((D166+((D166*F166)/100))*E166),G4)</f>
        <v>194.6288</v>
      </c>
    </row>
    <row r="167" spans="1:7" ht="21">
      <c r="A167" s="18" t="s">
        <v>576</v>
      </c>
      <c r="B167" s="1" t="s">
        <v>577</v>
      </c>
      <c r="C167" s="18" t="s">
        <v>203</v>
      </c>
      <c r="D167" s="19">
        <v>8</v>
      </c>
      <c r="E167" s="20">
        <f>Insumos!D3</f>
        <v>15.87</v>
      </c>
      <c r="F167" s="21">
        <v>3</v>
      </c>
      <c r="G167" s="20">
        <f>TRUNC(((D167+((D167*F167)/100))*E167),G4)</f>
        <v>130.7688</v>
      </c>
    </row>
    <row r="168" spans="1:7" ht="15">
      <c r="A168" s="18" t="s">
        <v>689</v>
      </c>
      <c r="B168" s="1" t="s">
        <v>690</v>
      </c>
      <c r="C168" s="18" t="s">
        <v>16</v>
      </c>
      <c r="D168" s="19">
        <v>1.1</v>
      </c>
      <c r="E168" s="20">
        <f>Insumos!D9</f>
        <v>55.02</v>
      </c>
      <c r="F168" s="21"/>
      <c r="G168" s="20">
        <f>TRUNC(((D168+((D168*F168)/100))*E168),G4)</f>
        <v>60.522</v>
      </c>
    </row>
    <row r="169" spans="1:7" ht="15">
      <c r="A169" s="18" t="s">
        <v>691</v>
      </c>
      <c r="B169" s="1" t="s">
        <v>692</v>
      </c>
      <c r="C169" s="18" t="s">
        <v>206</v>
      </c>
      <c r="D169" s="19">
        <v>6.8</v>
      </c>
      <c r="E169" s="20">
        <f>Insumos!D4</f>
        <v>35.77</v>
      </c>
      <c r="F169" s="21">
        <v>15</v>
      </c>
      <c r="G169" s="20">
        <f>TRUNC(((D169+((D169*F169)/100))*E169),G4)</f>
        <v>279.7214</v>
      </c>
    </row>
    <row r="170" spans="1:7" ht="15">
      <c r="A170" s="18" t="s">
        <v>693</v>
      </c>
      <c r="B170" s="1" t="s">
        <v>694</v>
      </c>
      <c r="C170" s="18" t="s">
        <v>206</v>
      </c>
      <c r="D170" s="19">
        <v>1.5</v>
      </c>
      <c r="E170" s="20">
        <f>Insumos!D7</f>
        <v>57.61</v>
      </c>
      <c r="F170" s="21">
        <v>15</v>
      </c>
      <c r="G170" s="20">
        <f>TRUNC(((D170+((D170*F170)/100))*E170),G4)</f>
        <v>99.3772</v>
      </c>
    </row>
    <row r="171" spans="5:7" ht="15">
      <c r="E171" s="6"/>
      <c r="F171" s="12" t="s">
        <v>578</v>
      </c>
      <c r="G171" s="22">
        <f>SUM(G166:G170)</f>
        <v>765.0182000000001</v>
      </c>
    </row>
    <row r="172" spans="5:7" ht="15">
      <c r="E172" s="6"/>
      <c r="F172" s="12" t="s">
        <v>579</v>
      </c>
      <c r="G172" s="23">
        <f>TRUNC(G171,2)</f>
        <v>765.01</v>
      </c>
    </row>
    <row r="173" spans="5:7" ht="31.5">
      <c r="E173" s="12" t="str">
        <f>A6</f>
        <v>[2] Benefícios e despesas indiretas (B.D.I.) %</v>
      </c>
      <c r="F173" s="24">
        <f>A7</f>
        <v>0</v>
      </c>
      <c r="G173" s="24">
        <f>TRUNC((G172*F173)/100,2)</f>
        <v>0</v>
      </c>
    </row>
    <row r="174" spans="4:7" ht="21">
      <c r="D174" s="9" t="s">
        <v>695</v>
      </c>
      <c r="E174" s="12" t="s">
        <v>581</v>
      </c>
      <c r="F174" s="12" t="s">
        <v>582</v>
      </c>
      <c r="G174" s="25">
        <f>TRUNC((G172+G173),2)</f>
        <v>765.01</v>
      </c>
    </row>
    <row r="175" spans="1:7" ht="15">
      <c r="A175" s="95" t="s">
        <v>583</v>
      </c>
      <c r="B175" s="96"/>
      <c r="C175" s="96"/>
      <c r="D175" s="96"/>
      <c r="E175" s="96"/>
      <c r="F175" s="96"/>
      <c r="G175" s="96"/>
    </row>
    <row r="176" spans="1:7" ht="15.5">
      <c r="A176" s="9" t="s">
        <v>696</v>
      </c>
      <c r="B176" s="97" t="s">
        <v>697</v>
      </c>
      <c r="C176" s="98"/>
      <c r="D176" s="98"/>
      <c r="E176" s="98"/>
      <c r="F176" s="98"/>
      <c r="G176" s="98"/>
    </row>
    <row r="177" spans="2:3" ht="15">
      <c r="B177" s="9" t="s">
        <v>569</v>
      </c>
      <c r="C177" s="9" t="s">
        <v>6</v>
      </c>
    </row>
    <row r="178" spans="1:9" ht="31.5">
      <c r="A178" s="17" t="s">
        <v>63</v>
      </c>
      <c r="B178" s="2" t="s">
        <v>64</v>
      </c>
      <c r="C178" s="17" t="s">
        <v>630</v>
      </c>
      <c r="D178" s="2"/>
      <c r="E178" s="2"/>
      <c r="F178" s="2"/>
      <c r="G178" s="2"/>
      <c r="H178" s="2"/>
      <c r="I178" s="2"/>
    </row>
    <row r="179" spans="1:7" ht="15">
      <c r="A179" s="9" t="s">
        <v>571</v>
      </c>
      <c r="B179" s="9" t="s">
        <v>572</v>
      </c>
      <c r="C179" s="9" t="s">
        <v>6</v>
      </c>
      <c r="D179" s="9" t="s">
        <v>7</v>
      </c>
      <c r="E179" s="9" t="s">
        <v>573</v>
      </c>
      <c r="F179" s="9" t="s">
        <v>574</v>
      </c>
      <c r="G179" s="9" t="s">
        <v>575</v>
      </c>
    </row>
    <row r="180" spans="1:7" ht="21">
      <c r="A180" s="18" t="s">
        <v>698</v>
      </c>
      <c r="B180" s="1" t="s">
        <v>699</v>
      </c>
      <c r="C180" s="18" t="s">
        <v>48</v>
      </c>
      <c r="D180" s="19">
        <v>1</v>
      </c>
      <c r="E180" s="20">
        <f>Insumos!D30</f>
        <v>280</v>
      </c>
      <c r="F180" s="21"/>
      <c r="G180" s="20">
        <f>TRUNC(((D180+((D180*F180)/100))*E180),G4)</f>
        <v>280</v>
      </c>
    </row>
    <row r="181" spans="1:7" ht="21">
      <c r="A181" s="18" t="s">
        <v>576</v>
      </c>
      <c r="B181" s="1" t="s">
        <v>577</v>
      </c>
      <c r="C181" s="18" t="s">
        <v>203</v>
      </c>
      <c r="D181" s="19">
        <v>0.6000000000000001</v>
      </c>
      <c r="E181" s="20">
        <f>Insumos!D3</f>
        <v>15.87</v>
      </c>
      <c r="F181" s="21">
        <v>3</v>
      </c>
      <c r="G181" s="20">
        <f>TRUNC(((D181+((D181*F181)/100))*E181),G4)</f>
        <v>9.8076</v>
      </c>
    </row>
    <row r="182" spans="5:7" ht="15">
      <c r="E182" s="6"/>
      <c r="F182" s="12" t="s">
        <v>578</v>
      </c>
      <c r="G182" s="22">
        <f>SUM(G180:G181)</f>
        <v>289.8076</v>
      </c>
    </row>
    <row r="183" spans="5:7" ht="15">
      <c r="E183" s="6"/>
      <c r="F183" s="12" t="s">
        <v>579</v>
      </c>
      <c r="G183" s="23">
        <f>TRUNC(G182,2)</f>
        <v>289.8</v>
      </c>
    </row>
    <row r="184" spans="5:7" ht="31.5">
      <c r="E184" s="12" t="str">
        <f>A6</f>
        <v>[2] Benefícios e despesas indiretas (B.D.I.) %</v>
      </c>
      <c r="F184" s="24">
        <f>A7</f>
        <v>0</v>
      </c>
      <c r="G184" s="24">
        <f>TRUNC((G183*F184)/100,2)</f>
        <v>0</v>
      </c>
    </row>
    <row r="185" spans="4:7" ht="21">
      <c r="D185" s="9" t="s">
        <v>700</v>
      </c>
      <c r="E185" s="12" t="s">
        <v>581</v>
      </c>
      <c r="F185" s="12" t="s">
        <v>652</v>
      </c>
      <c r="G185" s="25">
        <f>TRUNC((G183+G184),2)</f>
        <v>289.8</v>
      </c>
    </row>
    <row r="186" spans="1:7" ht="15">
      <c r="A186" s="95" t="s">
        <v>583</v>
      </c>
      <c r="B186" s="96"/>
      <c r="C186" s="96"/>
      <c r="D186" s="96"/>
      <c r="E186" s="96"/>
      <c r="F186" s="96"/>
      <c r="G186" s="96"/>
    </row>
    <row r="187" spans="1:7" ht="15.5">
      <c r="A187" s="9" t="s">
        <v>701</v>
      </c>
      <c r="B187" s="97" t="s">
        <v>702</v>
      </c>
      <c r="C187" s="98"/>
      <c r="D187" s="98"/>
      <c r="E187" s="98"/>
      <c r="F187" s="98"/>
      <c r="G187" s="98"/>
    </row>
    <row r="188" spans="2:3" ht="15">
      <c r="B188" s="9" t="s">
        <v>569</v>
      </c>
      <c r="C188" s="9" t="s">
        <v>6</v>
      </c>
    </row>
    <row r="189" spans="1:9" ht="21">
      <c r="A189" s="17" t="s">
        <v>67</v>
      </c>
      <c r="B189" s="2" t="s">
        <v>68</v>
      </c>
      <c r="C189" s="17" t="s">
        <v>570</v>
      </c>
      <c r="D189" s="2"/>
      <c r="E189" s="2"/>
      <c r="F189" s="2"/>
      <c r="G189" s="2"/>
      <c r="H189" s="2"/>
      <c r="I189" s="2"/>
    </row>
    <row r="190" spans="1:7" ht="15">
      <c r="A190" s="9" t="s">
        <v>571</v>
      </c>
      <c r="B190" s="9" t="s">
        <v>572</v>
      </c>
      <c r="C190" s="9" t="s">
        <v>6</v>
      </c>
      <c r="D190" s="9" t="s">
        <v>7</v>
      </c>
      <c r="E190" s="9" t="s">
        <v>573</v>
      </c>
      <c r="F190" s="9" t="s">
        <v>574</v>
      </c>
      <c r="G190" s="9" t="s">
        <v>575</v>
      </c>
    </row>
    <row r="191" spans="1:7" ht="15">
      <c r="A191" s="18" t="s">
        <v>703</v>
      </c>
      <c r="B191" s="1" t="s">
        <v>704</v>
      </c>
      <c r="C191" s="18" t="s">
        <v>22</v>
      </c>
      <c r="D191" s="19">
        <v>0.017</v>
      </c>
      <c r="E191" s="20">
        <f>Insumos!D36</f>
        <v>549.7115</v>
      </c>
      <c r="F191" s="21"/>
      <c r="G191" s="20">
        <f>TRUNC(((D191+((D191*F191)/100))*E191),G4)</f>
        <v>9.345</v>
      </c>
    </row>
    <row r="192" spans="1:7" ht="15">
      <c r="A192" s="18" t="s">
        <v>705</v>
      </c>
      <c r="B192" s="1" t="s">
        <v>706</v>
      </c>
      <c r="C192" s="18" t="s">
        <v>16</v>
      </c>
      <c r="D192" s="19">
        <v>1</v>
      </c>
      <c r="E192" s="20">
        <f>Insumos!D29</f>
        <v>6.1905</v>
      </c>
      <c r="F192" s="21"/>
      <c r="G192" s="20">
        <f>TRUNC(((D192+((D192*F192)/100))*E192),G4)</f>
        <v>6.1905</v>
      </c>
    </row>
    <row r="193" spans="1:7" ht="15">
      <c r="A193" s="18" t="s">
        <v>587</v>
      </c>
      <c r="B193" s="1" t="s">
        <v>588</v>
      </c>
      <c r="C193" s="18" t="s">
        <v>203</v>
      </c>
      <c r="D193" s="19">
        <v>0.4</v>
      </c>
      <c r="E193" s="20">
        <f>Insumos!D13</f>
        <v>21.96</v>
      </c>
      <c r="F193" s="21">
        <v>3</v>
      </c>
      <c r="G193" s="20">
        <f>TRUNC(((D193+((D193*F193)/100))*E193),G4)</f>
        <v>9.0475</v>
      </c>
    </row>
    <row r="194" spans="1:7" ht="21">
      <c r="A194" s="18" t="s">
        <v>576</v>
      </c>
      <c r="B194" s="1" t="s">
        <v>577</v>
      </c>
      <c r="C194" s="18" t="s">
        <v>203</v>
      </c>
      <c r="D194" s="19">
        <v>0.4</v>
      </c>
      <c r="E194" s="20">
        <f>Insumos!D3</f>
        <v>15.87</v>
      </c>
      <c r="F194" s="21">
        <v>3</v>
      </c>
      <c r="G194" s="20">
        <f>TRUNC(((D194+((D194*F194)/100))*E194),G4)</f>
        <v>6.5384</v>
      </c>
    </row>
    <row r="195" spans="5:7" ht="15">
      <c r="E195" s="6"/>
      <c r="F195" s="12" t="s">
        <v>578</v>
      </c>
      <c r="G195" s="22">
        <f>SUM(G191:G194)</f>
        <v>31.121399999999998</v>
      </c>
    </row>
    <row r="196" spans="5:7" ht="15">
      <c r="E196" s="6"/>
      <c r="F196" s="12" t="s">
        <v>579</v>
      </c>
      <c r="G196" s="23">
        <f>TRUNC(G195,2)</f>
        <v>31.12</v>
      </c>
    </row>
    <row r="197" spans="5:7" ht="31.5">
      <c r="E197" s="12" t="str">
        <f>A6</f>
        <v>[2] Benefícios e despesas indiretas (B.D.I.) %</v>
      </c>
      <c r="F197" s="24">
        <f>A7</f>
        <v>0</v>
      </c>
      <c r="G197" s="24">
        <f>TRUNC((G196*F197)/100,2)</f>
        <v>0</v>
      </c>
    </row>
    <row r="198" spans="4:7" ht="21">
      <c r="D198" s="9" t="s">
        <v>707</v>
      </c>
      <c r="E198" s="12" t="s">
        <v>581</v>
      </c>
      <c r="F198" s="12" t="s">
        <v>582</v>
      </c>
      <c r="G198" s="25">
        <f>TRUNC((G196+G197),2)</f>
        <v>31.12</v>
      </c>
    </row>
    <row r="199" spans="1:7" ht="15">
      <c r="A199" s="95" t="s">
        <v>583</v>
      </c>
      <c r="B199" s="96"/>
      <c r="C199" s="96"/>
      <c r="D199" s="96"/>
      <c r="E199" s="96"/>
      <c r="F199" s="96"/>
      <c r="G199" s="96"/>
    </row>
    <row r="200" spans="1:7" ht="15.5">
      <c r="A200" s="9" t="s">
        <v>708</v>
      </c>
      <c r="B200" s="97" t="s">
        <v>709</v>
      </c>
      <c r="C200" s="98"/>
      <c r="D200" s="98"/>
      <c r="E200" s="98"/>
      <c r="F200" s="98"/>
      <c r="G200" s="98"/>
    </row>
    <row r="201" spans="2:3" ht="15">
      <c r="B201" s="9" t="s">
        <v>569</v>
      </c>
      <c r="C201" s="9" t="s">
        <v>6</v>
      </c>
    </row>
    <row r="202" spans="1:9" ht="52.5">
      <c r="A202" s="17" t="s">
        <v>73</v>
      </c>
      <c r="B202" s="2" t="s">
        <v>74</v>
      </c>
      <c r="C202" s="17" t="s">
        <v>570</v>
      </c>
      <c r="D202" s="2"/>
      <c r="E202" s="2"/>
      <c r="F202" s="2"/>
      <c r="G202" s="2"/>
      <c r="H202" s="2"/>
      <c r="I202" s="2"/>
    </row>
    <row r="203" spans="1:7" ht="15">
      <c r="A203" s="9" t="s">
        <v>571</v>
      </c>
      <c r="B203" s="9" t="s">
        <v>572</v>
      </c>
      <c r="C203" s="9" t="s">
        <v>6</v>
      </c>
      <c r="D203" s="9" t="s">
        <v>7</v>
      </c>
      <c r="E203" s="9" t="s">
        <v>573</v>
      </c>
      <c r="F203" s="9" t="s">
        <v>574</v>
      </c>
      <c r="G203" s="9" t="s">
        <v>575</v>
      </c>
    </row>
    <row r="204" spans="1:7" ht="15">
      <c r="A204" s="18" t="s">
        <v>710</v>
      </c>
      <c r="B204" s="1" t="s">
        <v>711</v>
      </c>
      <c r="C204" s="18" t="s">
        <v>283</v>
      </c>
      <c r="D204" s="19">
        <v>0.07250000000000001</v>
      </c>
      <c r="E204" s="20">
        <f>Insumos!D41</f>
        <v>90.4</v>
      </c>
      <c r="F204" s="21"/>
      <c r="G204" s="20">
        <f>TRUNC(((D204+((D204*F204)/100))*E204),G4)</f>
        <v>6.554</v>
      </c>
    </row>
    <row r="205" spans="1:7" ht="15">
      <c r="A205" s="18" t="s">
        <v>712</v>
      </c>
      <c r="B205" s="1" t="s">
        <v>713</v>
      </c>
      <c r="C205" s="18" t="s">
        <v>22</v>
      </c>
      <c r="D205" s="19">
        <v>0.10500000000000001</v>
      </c>
      <c r="E205" s="20">
        <f>Insumos!D14</f>
        <v>598.2636</v>
      </c>
      <c r="F205" s="21"/>
      <c r="G205" s="20">
        <f>TRUNC(((D205+((D205*F205)/100))*E205),G4)</f>
        <v>62.8176</v>
      </c>
    </row>
    <row r="206" spans="1:7" ht="21">
      <c r="A206" s="18" t="s">
        <v>639</v>
      </c>
      <c r="B206" s="1" t="s">
        <v>640</v>
      </c>
      <c r="C206" s="18" t="s">
        <v>203</v>
      </c>
      <c r="D206" s="19">
        <v>0.16</v>
      </c>
      <c r="E206" s="20">
        <f>Insumos!D55</f>
        <v>21.96</v>
      </c>
      <c r="F206" s="21">
        <v>3</v>
      </c>
      <c r="G206" s="20">
        <f>TRUNC(((D206+((D206*F206)/100))*E206),G4)</f>
        <v>3.619</v>
      </c>
    </row>
    <row r="207" spans="1:7" ht="21">
      <c r="A207" s="18" t="s">
        <v>714</v>
      </c>
      <c r="B207" s="1" t="s">
        <v>715</v>
      </c>
      <c r="C207" s="18" t="s">
        <v>203</v>
      </c>
      <c r="D207" s="19">
        <v>0.09</v>
      </c>
      <c r="E207" s="20">
        <f>Insumos!D28</f>
        <v>21.96</v>
      </c>
      <c r="F207" s="21">
        <v>3</v>
      </c>
      <c r="G207" s="20">
        <f>TRUNC(((D207+((D207*F207)/100))*E207),G4)</f>
        <v>2.0356</v>
      </c>
    </row>
    <row r="208" spans="1:7" ht="15">
      <c r="A208" s="18" t="s">
        <v>587</v>
      </c>
      <c r="B208" s="1" t="s">
        <v>588</v>
      </c>
      <c r="C208" s="18" t="s">
        <v>203</v>
      </c>
      <c r="D208" s="19">
        <v>0.6500000000000001</v>
      </c>
      <c r="E208" s="20">
        <f>Insumos!D13</f>
        <v>21.96</v>
      </c>
      <c r="F208" s="21">
        <v>3</v>
      </c>
      <c r="G208" s="20">
        <f>TRUNC(((D208+((D208*F208)/100))*E208),G4)</f>
        <v>14.7022</v>
      </c>
    </row>
    <row r="209" spans="1:7" ht="21">
      <c r="A209" s="18" t="s">
        <v>576</v>
      </c>
      <c r="B209" s="1" t="s">
        <v>577</v>
      </c>
      <c r="C209" s="18" t="s">
        <v>203</v>
      </c>
      <c r="D209" s="19">
        <v>1.125</v>
      </c>
      <c r="E209" s="20">
        <f>Insumos!D3</f>
        <v>15.87</v>
      </c>
      <c r="F209" s="21">
        <v>3</v>
      </c>
      <c r="G209" s="20">
        <f>TRUNC(((D209+((D209*F209)/100))*E209),G4)</f>
        <v>18.3893</v>
      </c>
    </row>
    <row r="210" spans="1:7" ht="15">
      <c r="A210" s="18" t="s">
        <v>612</v>
      </c>
      <c r="B210" s="1" t="s">
        <v>613</v>
      </c>
      <c r="C210" s="18" t="s">
        <v>243</v>
      </c>
      <c r="D210" s="19">
        <v>0.12000000000000001</v>
      </c>
      <c r="E210" s="20">
        <f>Insumos!D53</f>
        <v>35.04</v>
      </c>
      <c r="F210" s="21"/>
      <c r="G210" s="20">
        <f>TRUNC(((D210+((D210*F210)/100))*E210),G4)</f>
        <v>4.2048</v>
      </c>
    </row>
    <row r="211" spans="1:7" ht="15">
      <c r="A211" s="18" t="s">
        <v>716</v>
      </c>
      <c r="B211" s="1" t="s">
        <v>717</v>
      </c>
      <c r="C211" s="18" t="s">
        <v>16</v>
      </c>
      <c r="D211" s="19">
        <v>1.2</v>
      </c>
      <c r="E211" s="20">
        <f>Insumos!D78</f>
        <v>1.263</v>
      </c>
      <c r="F211" s="21"/>
      <c r="G211" s="20">
        <f>TRUNC(((D211+((D211*F211)/100))*E211),G4)</f>
        <v>1.5156</v>
      </c>
    </row>
    <row r="212" spans="1:7" ht="15">
      <c r="A212" s="18" t="s">
        <v>718</v>
      </c>
      <c r="B212" s="1" t="s">
        <v>719</v>
      </c>
      <c r="C212" s="18" t="s">
        <v>203</v>
      </c>
      <c r="D212" s="19">
        <v>0.043800000000000006</v>
      </c>
      <c r="E212" s="20">
        <f>Insumos!D135</f>
        <v>0.9615</v>
      </c>
      <c r="F212" s="21"/>
      <c r="G212" s="20">
        <f>TRUNC(((D212+((D212*F212)/100))*E212),G4)</f>
        <v>0.0421</v>
      </c>
    </row>
    <row r="213" spans="1:7" ht="15">
      <c r="A213" s="18" t="s">
        <v>720</v>
      </c>
      <c r="B213" s="1" t="s">
        <v>721</v>
      </c>
      <c r="C213" s="18" t="s">
        <v>203</v>
      </c>
      <c r="D213" s="19">
        <v>0.0188</v>
      </c>
      <c r="E213" s="20">
        <f>Insumos!D115</f>
        <v>9.0383</v>
      </c>
      <c r="F213" s="21"/>
      <c r="G213" s="20">
        <f>TRUNC(((D213+((D213*F213)/100))*E213),G4)</f>
        <v>0.1699</v>
      </c>
    </row>
    <row r="214" spans="1:7" ht="15">
      <c r="A214" s="18" t="s">
        <v>722</v>
      </c>
      <c r="B214" s="1" t="s">
        <v>723</v>
      </c>
      <c r="C214" s="18" t="s">
        <v>203</v>
      </c>
      <c r="D214" s="19">
        <v>0.0292</v>
      </c>
      <c r="E214" s="20">
        <f>Insumos!D130</f>
        <v>2.178</v>
      </c>
      <c r="F214" s="21"/>
      <c r="G214" s="20">
        <f>TRUNC(((D214+((D214*F214)/100))*E214),G4)</f>
        <v>0.0635</v>
      </c>
    </row>
    <row r="215" spans="1:7" ht="15">
      <c r="A215" s="18" t="s">
        <v>724</v>
      </c>
      <c r="B215" s="1" t="s">
        <v>725</v>
      </c>
      <c r="C215" s="18" t="s">
        <v>203</v>
      </c>
      <c r="D215" s="19">
        <v>0.0125</v>
      </c>
      <c r="E215" s="20">
        <f>Insumos!D123</f>
        <v>8.0492</v>
      </c>
      <c r="F215" s="21"/>
      <c r="G215" s="20">
        <f>TRUNC(((D215+((D215*F215)/100))*E215),G4)</f>
        <v>0.1006</v>
      </c>
    </row>
    <row r="216" spans="1:7" ht="21">
      <c r="A216" s="18" t="s">
        <v>726</v>
      </c>
      <c r="B216" s="1" t="s">
        <v>727</v>
      </c>
      <c r="C216" s="18" t="s">
        <v>243</v>
      </c>
      <c r="D216" s="19">
        <v>3.25</v>
      </c>
      <c r="E216" s="20">
        <f>Insumos!D22</f>
        <v>9.4416</v>
      </c>
      <c r="F216" s="21"/>
      <c r="G216" s="20">
        <f>TRUNC(((D216+((D216*F216)/100))*E216),G4)</f>
        <v>30.6852</v>
      </c>
    </row>
    <row r="217" spans="1:7" ht="15">
      <c r="A217" s="18" t="s">
        <v>728</v>
      </c>
      <c r="B217" s="1" t="s">
        <v>729</v>
      </c>
      <c r="C217" s="18" t="s">
        <v>203</v>
      </c>
      <c r="D217" s="19">
        <v>0.036</v>
      </c>
      <c r="E217" s="20">
        <f>Insumos!D145</f>
        <v>0.3914</v>
      </c>
      <c r="F217" s="21"/>
      <c r="G217" s="20">
        <f>TRUNC(((D217+((D217*F217)/100))*E217),G4)</f>
        <v>0.014</v>
      </c>
    </row>
    <row r="218" spans="1:7" ht="15">
      <c r="A218" s="18" t="s">
        <v>730</v>
      </c>
      <c r="B218" s="1" t="s">
        <v>731</v>
      </c>
      <c r="C218" s="18" t="s">
        <v>203</v>
      </c>
      <c r="D218" s="19">
        <v>0.036</v>
      </c>
      <c r="E218" s="20">
        <f>Insumos!D132</f>
        <v>1.5149</v>
      </c>
      <c r="F218" s="21"/>
      <c r="G218" s="20">
        <f>TRUNC(((D218+((D218*F218)/100))*E218),G4)</f>
        <v>0.0545</v>
      </c>
    </row>
    <row r="219" spans="5:7" ht="15">
      <c r="E219" s="6"/>
      <c r="F219" s="12" t="s">
        <v>578</v>
      </c>
      <c r="G219" s="22">
        <f>SUM(G204:G218)</f>
        <v>144.96790000000004</v>
      </c>
    </row>
    <row r="220" spans="5:7" ht="15">
      <c r="E220" s="6"/>
      <c r="F220" s="12" t="s">
        <v>579</v>
      </c>
      <c r="G220" s="23">
        <f>TRUNC(G219,2)</f>
        <v>144.96</v>
      </c>
    </row>
    <row r="221" spans="5:7" ht="31.5">
      <c r="E221" s="12" t="str">
        <f>A6</f>
        <v>[2] Benefícios e despesas indiretas (B.D.I.) %</v>
      </c>
      <c r="F221" s="24">
        <f>A7</f>
        <v>0</v>
      </c>
      <c r="G221" s="24">
        <f>TRUNC((G220*F221)/100,2)</f>
        <v>0</v>
      </c>
    </row>
    <row r="222" spans="4:7" ht="21">
      <c r="D222" s="9" t="s">
        <v>732</v>
      </c>
      <c r="E222" s="12" t="s">
        <v>581</v>
      </c>
      <c r="F222" s="12" t="s">
        <v>582</v>
      </c>
      <c r="G222" s="25">
        <f>TRUNC((G220+G221),2)</f>
        <v>144.96</v>
      </c>
    </row>
    <row r="223" spans="1:7" ht="15">
      <c r="A223" s="95" t="s">
        <v>583</v>
      </c>
      <c r="B223" s="96"/>
      <c r="C223" s="96"/>
      <c r="D223" s="96"/>
      <c r="E223" s="96"/>
      <c r="F223" s="96"/>
      <c r="G223" s="96"/>
    </row>
    <row r="224" spans="1:7" ht="15.5">
      <c r="A224" s="9" t="s">
        <v>733</v>
      </c>
      <c r="B224" s="97" t="s">
        <v>734</v>
      </c>
      <c r="C224" s="98"/>
      <c r="D224" s="98"/>
      <c r="E224" s="98"/>
      <c r="F224" s="98"/>
      <c r="G224" s="98"/>
    </row>
    <row r="225" spans="2:3" ht="15">
      <c r="B225" s="9" t="s">
        <v>569</v>
      </c>
      <c r="C225" s="9" t="s">
        <v>6</v>
      </c>
    </row>
    <row r="226" spans="1:9" ht="42">
      <c r="A226" s="17" t="s">
        <v>78</v>
      </c>
      <c r="B226" s="2" t="s">
        <v>79</v>
      </c>
      <c r="C226" s="17" t="s">
        <v>570</v>
      </c>
      <c r="D226" s="2"/>
      <c r="E226" s="2"/>
      <c r="F226" s="2"/>
      <c r="G226" s="2"/>
      <c r="H226" s="2"/>
      <c r="I226" s="2"/>
    </row>
    <row r="227" spans="1:7" ht="15">
      <c r="A227" s="9" t="s">
        <v>571</v>
      </c>
      <c r="B227" s="9" t="s">
        <v>572</v>
      </c>
      <c r="C227" s="9" t="s">
        <v>6</v>
      </c>
      <c r="D227" s="9" t="s">
        <v>7</v>
      </c>
      <c r="E227" s="9" t="s">
        <v>573</v>
      </c>
      <c r="F227" s="9" t="s">
        <v>574</v>
      </c>
      <c r="G227" s="9" t="s">
        <v>575</v>
      </c>
    </row>
    <row r="228" spans="1:7" ht="15">
      <c r="A228" s="18" t="s">
        <v>705</v>
      </c>
      <c r="B228" s="1" t="s">
        <v>706</v>
      </c>
      <c r="C228" s="18" t="s">
        <v>16</v>
      </c>
      <c r="D228" s="19">
        <v>1</v>
      </c>
      <c r="E228" s="20">
        <f>Insumos!D29</f>
        <v>6.1905</v>
      </c>
      <c r="F228" s="21"/>
      <c r="G228" s="20">
        <f>TRUNC(((D228+((D228*F228)/100))*E228),G4)</f>
        <v>6.1905</v>
      </c>
    </row>
    <row r="229" spans="1:7" ht="15">
      <c r="A229" s="18" t="s">
        <v>604</v>
      </c>
      <c r="B229" s="1" t="s">
        <v>605</v>
      </c>
      <c r="C229" s="18" t="s">
        <v>243</v>
      </c>
      <c r="D229" s="19">
        <v>0.1</v>
      </c>
      <c r="E229" s="20">
        <f>Insumos!D105</f>
        <v>1.88</v>
      </c>
      <c r="F229" s="21"/>
      <c r="G229" s="20">
        <f>TRUNC(((D229+((D229*F229)/100))*E229),G4)</f>
        <v>0.188</v>
      </c>
    </row>
    <row r="230" spans="1:7" ht="15">
      <c r="A230" s="18" t="s">
        <v>608</v>
      </c>
      <c r="B230" s="1" t="s">
        <v>609</v>
      </c>
      <c r="C230" s="18" t="s">
        <v>203</v>
      </c>
      <c r="D230" s="19">
        <v>1</v>
      </c>
      <c r="E230" s="20">
        <f>Insumos!D11</f>
        <v>23.62</v>
      </c>
      <c r="F230" s="21">
        <v>3</v>
      </c>
      <c r="G230" s="20">
        <f>TRUNC(((D230+((D230*F230)/100))*E230),G4)</f>
        <v>24.3286</v>
      </c>
    </row>
    <row r="231" spans="1:7" ht="21">
      <c r="A231" s="18" t="s">
        <v>576</v>
      </c>
      <c r="B231" s="1" t="s">
        <v>577</v>
      </c>
      <c r="C231" s="18" t="s">
        <v>203</v>
      </c>
      <c r="D231" s="19">
        <v>1</v>
      </c>
      <c r="E231" s="20">
        <f>Insumos!D3</f>
        <v>15.87</v>
      </c>
      <c r="F231" s="21">
        <v>3</v>
      </c>
      <c r="G231" s="20">
        <f>TRUNC(((D231+((D231*F231)/100))*E231),G4)</f>
        <v>16.3461</v>
      </c>
    </row>
    <row r="232" spans="1:7" ht="15">
      <c r="A232" s="18" t="s">
        <v>610</v>
      </c>
      <c r="B232" s="1" t="s">
        <v>611</v>
      </c>
      <c r="C232" s="18" t="s">
        <v>22</v>
      </c>
      <c r="D232" s="19">
        <v>0.003</v>
      </c>
      <c r="E232" s="20">
        <f>Insumos!D49</f>
        <v>872.1149</v>
      </c>
      <c r="F232" s="21"/>
      <c r="G232" s="20">
        <f>TRUNC(((D232+((D232*F232)/100))*E232),G4)</f>
        <v>2.6163</v>
      </c>
    </row>
    <row r="233" spans="1:7" ht="15">
      <c r="A233" s="18" t="s">
        <v>735</v>
      </c>
      <c r="B233" s="1" t="s">
        <v>736</v>
      </c>
      <c r="C233" s="18" t="s">
        <v>16</v>
      </c>
      <c r="D233" s="19">
        <v>1</v>
      </c>
      <c r="E233" s="20">
        <f>Insumos!D17</f>
        <v>33.5295</v>
      </c>
      <c r="F233" s="21"/>
      <c r="G233" s="20">
        <f>TRUNC(((D233+((D233*F233)/100))*E233),G4)</f>
        <v>33.5295</v>
      </c>
    </row>
    <row r="234" spans="5:7" ht="15">
      <c r="E234" s="6"/>
      <c r="F234" s="12" t="s">
        <v>578</v>
      </c>
      <c r="G234" s="22">
        <f>SUM(G228:G233)</f>
        <v>83.19900000000001</v>
      </c>
    </row>
    <row r="235" spans="5:7" ht="15">
      <c r="E235" s="6"/>
      <c r="F235" s="12" t="s">
        <v>579</v>
      </c>
      <c r="G235" s="23">
        <f>TRUNC(G234,2)</f>
        <v>83.19</v>
      </c>
    </row>
    <row r="236" spans="5:7" ht="31.5">
      <c r="E236" s="12" t="str">
        <f>A6</f>
        <v>[2] Benefícios e despesas indiretas (B.D.I.) %</v>
      </c>
      <c r="F236" s="24">
        <f>A7</f>
        <v>0</v>
      </c>
      <c r="G236" s="24">
        <f>TRUNC((G235*F236)/100,2)</f>
        <v>0</v>
      </c>
    </row>
    <row r="237" spans="4:7" ht="21">
      <c r="D237" s="9" t="s">
        <v>737</v>
      </c>
      <c r="E237" s="12" t="s">
        <v>581</v>
      </c>
      <c r="F237" s="12" t="s">
        <v>582</v>
      </c>
      <c r="G237" s="25">
        <f>TRUNC((G235+G236),2)</f>
        <v>83.19</v>
      </c>
    </row>
    <row r="238" spans="1:7" ht="15">
      <c r="A238" s="95" t="s">
        <v>583</v>
      </c>
      <c r="B238" s="96"/>
      <c r="C238" s="96"/>
      <c r="D238" s="96"/>
      <c r="E238" s="96"/>
      <c r="F238" s="96"/>
      <c r="G238" s="96"/>
    </row>
    <row r="239" spans="1:7" ht="15.5">
      <c r="A239" s="9" t="s">
        <v>738</v>
      </c>
      <c r="B239" s="97" t="s">
        <v>739</v>
      </c>
      <c r="C239" s="98"/>
      <c r="D239" s="98"/>
      <c r="E239" s="98"/>
      <c r="F239" s="98"/>
      <c r="G239" s="98"/>
    </row>
    <row r="240" spans="2:3" ht="15">
      <c r="B240" s="9" t="s">
        <v>569</v>
      </c>
      <c r="C240" s="9" t="s">
        <v>6</v>
      </c>
    </row>
    <row r="241" spans="1:9" ht="31.5">
      <c r="A241" s="17" t="s">
        <v>81</v>
      </c>
      <c r="B241" s="2" t="s">
        <v>82</v>
      </c>
      <c r="C241" s="17" t="s">
        <v>570</v>
      </c>
      <c r="D241" s="2"/>
      <c r="E241" s="2"/>
      <c r="F241" s="2"/>
      <c r="G241" s="2"/>
      <c r="H241" s="2"/>
      <c r="I241" s="2"/>
    </row>
    <row r="242" spans="1:7" ht="15">
      <c r="A242" s="9" t="s">
        <v>571</v>
      </c>
      <c r="B242" s="9" t="s">
        <v>572</v>
      </c>
      <c r="C242" s="9" t="s">
        <v>6</v>
      </c>
      <c r="D242" s="9" t="s">
        <v>7</v>
      </c>
      <c r="E242" s="9" t="s">
        <v>573</v>
      </c>
      <c r="F242" s="9" t="s">
        <v>574</v>
      </c>
      <c r="G242" s="9" t="s">
        <v>575</v>
      </c>
    </row>
    <row r="243" spans="1:7" ht="15">
      <c r="A243" s="18" t="s">
        <v>608</v>
      </c>
      <c r="B243" s="1" t="s">
        <v>609</v>
      </c>
      <c r="C243" s="18" t="s">
        <v>203</v>
      </c>
      <c r="D243" s="19">
        <v>1.35</v>
      </c>
      <c r="E243" s="20">
        <f>Insumos!D11</f>
        <v>23.62</v>
      </c>
      <c r="F243" s="21">
        <v>3</v>
      </c>
      <c r="G243" s="20">
        <f>TRUNC(((D243+((D243*F243)/100))*E243),G4)</f>
        <v>32.8436</v>
      </c>
    </row>
    <row r="244" spans="1:7" ht="21">
      <c r="A244" s="18" t="s">
        <v>576</v>
      </c>
      <c r="B244" s="1" t="s">
        <v>577</v>
      </c>
      <c r="C244" s="18" t="s">
        <v>203</v>
      </c>
      <c r="D244" s="19">
        <v>1.35</v>
      </c>
      <c r="E244" s="20">
        <f>Insumos!D3</f>
        <v>15.87</v>
      </c>
      <c r="F244" s="21">
        <v>3</v>
      </c>
      <c r="G244" s="20">
        <f>TRUNC(((D244+((D244*F244)/100))*E244),G4)</f>
        <v>22.0672</v>
      </c>
    </row>
    <row r="245" spans="1:7" ht="21">
      <c r="A245" s="18" t="s">
        <v>740</v>
      </c>
      <c r="B245" s="1" t="s">
        <v>741</v>
      </c>
      <c r="C245" s="18" t="s">
        <v>16</v>
      </c>
      <c r="D245" s="19">
        <v>1.1</v>
      </c>
      <c r="E245" s="20">
        <f>Insumos!D8</f>
        <v>71.43</v>
      </c>
      <c r="F245" s="21"/>
      <c r="G245" s="20">
        <f>TRUNC(((D245+((D245*F245)/100))*E245),G4)</f>
        <v>78.573</v>
      </c>
    </row>
    <row r="246" spans="5:7" ht="15">
      <c r="E246" s="6"/>
      <c r="F246" s="12" t="s">
        <v>578</v>
      </c>
      <c r="G246" s="22">
        <f>SUM(G243:G245)</f>
        <v>133.4838</v>
      </c>
    </row>
    <row r="247" spans="5:7" ht="15">
      <c r="E247" s="6"/>
      <c r="F247" s="12" t="s">
        <v>579</v>
      </c>
      <c r="G247" s="23">
        <f>TRUNC(G246,2)</f>
        <v>133.48</v>
      </c>
    </row>
    <row r="248" spans="5:7" ht="31.5">
      <c r="E248" s="12" t="str">
        <f>A6</f>
        <v>[2] Benefícios e despesas indiretas (B.D.I.) %</v>
      </c>
      <c r="F248" s="24">
        <f>A7</f>
        <v>0</v>
      </c>
      <c r="G248" s="24">
        <f>TRUNC((G247*F248)/100,2)</f>
        <v>0</v>
      </c>
    </row>
    <row r="249" spans="4:7" ht="21">
      <c r="D249" s="9" t="s">
        <v>742</v>
      </c>
      <c r="E249" s="12" t="s">
        <v>581</v>
      </c>
      <c r="F249" s="12" t="s">
        <v>582</v>
      </c>
      <c r="G249" s="25">
        <f>TRUNC((G247+G248),2)</f>
        <v>133.48</v>
      </c>
    </row>
    <row r="250" spans="1:7" ht="15">
      <c r="A250" s="95" t="s">
        <v>583</v>
      </c>
      <c r="B250" s="96"/>
      <c r="C250" s="96"/>
      <c r="D250" s="96"/>
      <c r="E250" s="96"/>
      <c r="F250" s="96"/>
      <c r="G250" s="96"/>
    </row>
    <row r="251" spans="1:7" ht="15.5">
      <c r="A251" s="9" t="s">
        <v>743</v>
      </c>
      <c r="B251" s="97" t="s">
        <v>744</v>
      </c>
      <c r="C251" s="98"/>
      <c r="D251" s="98"/>
      <c r="E251" s="98"/>
      <c r="F251" s="98"/>
      <c r="G251" s="98"/>
    </row>
    <row r="252" spans="2:3" ht="15">
      <c r="B252" s="9" t="s">
        <v>569</v>
      </c>
      <c r="C252" s="9" t="s">
        <v>6</v>
      </c>
    </row>
    <row r="253" spans="1:9" ht="31.5">
      <c r="A253" s="17" t="s">
        <v>86</v>
      </c>
      <c r="B253" s="2" t="s">
        <v>87</v>
      </c>
      <c r="C253" s="17" t="s">
        <v>570</v>
      </c>
      <c r="D253" s="2"/>
      <c r="E253" s="2"/>
      <c r="F253" s="2"/>
      <c r="G253" s="2"/>
      <c r="H253" s="2"/>
      <c r="I253" s="2"/>
    </row>
    <row r="254" spans="1:7" ht="15">
      <c r="A254" s="9" t="s">
        <v>571</v>
      </c>
      <c r="B254" s="9" t="s">
        <v>572</v>
      </c>
      <c r="C254" s="9" t="s">
        <v>6</v>
      </c>
      <c r="D254" s="9" t="s">
        <v>7</v>
      </c>
      <c r="E254" s="9" t="s">
        <v>573</v>
      </c>
      <c r="F254" s="9" t="s">
        <v>574</v>
      </c>
      <c r="G254" s="9" t="s">
        <v>575</v>
      </c>
    </row>
    <row r="255" spans="1:7" ht="21">
      <c r="A255" s="18" t="s">
        <v>745</v>
      </c>
      <c r="B255" s="1" t="s">
        <v>746</v>
      </c>
      <c r="C255" s="18" t="s">
        <v>48</v>
      </c>
      <c r="D255" s="19">
        <v>1.5</v>
      </c>
      <c r="E255" s="20">
        <f>Insumos!D86</f>
        <v>0.63</v>
      </c>
      <c r="F255" s="21"/>
      <c r="G255" s="20">
        <f>TRUNC(((D255+((D255*F255)/100))*E255),G4)</f>
        <v>0.945</v>
      </c>
    </row>
    <row r="256" spans="1:7" ht="21">
      <c r="A256" s="18" t="s">
        <v>714</v>
      </c>
      <c r="B256" s="1" t="s">
        <v>715</v>
      </c>
      <c r="C256" s="18" t="s">
        <v>203</v>
      </c>
      <c r="D256" s="19">
        <v>0.30000000000000004</v>
      </c>
      <c r="E256" s="20">
        <f>Insumos!D28</f>
        <v>21.96</v>
      </c>
      <c r="F256" s="21">
        <v>3</v>
      </c>
      <c r="G256" s="20">
        <f>TRUNC(((D256+((D256*F256)/100))*E256),G4)</f>
        <v>6.7856</v>
      </c>
    </row>
    <row r="257" spans="1:7" ht="21">
      <c r="A257" s="18" t="s">
        <v>576</v>
      </c>
      <c r="B257" s="1" t="s">
        <v>577</v>
      </c>
      <c r="C257" s="18" t="s">
        <v>203</v>
      </c>
      <c r="D257" s="19">
        <v>0.30000000000000004</v>
      </c>
      <c r="E257" s="20">
        <f>Insumos!D3</f>
        <v>15.87</v>
      </c>
      <c r="F257" s="21">
        <v>3</v>
      </c>
      <c r="G257" s="20">
        <f>TRUNC(((D257+((D257*F257)/100))*E257),G4)</f>
        <v>4.9038</v>
      </c>
    </row>
    <row r="258" spans="1:7" ht="15">
      <c r="A258" s="18" t="s">
        <v>747</v>
      </c>
      <c r="B258" s="1" t="s">
        <v>748</v>
      </c>
      <c r="C258" s="18" t="s">
        <v>243</v>
      </c>
      <c r="D258" s="19">
        <v>0.015</v>
      </c>
      <c r="E258" s="20">
        <f>Insumos!D107</f>
        <v>15.49</v>
      </c>
      <c r="F258" s="21"/>
      <c r="G258" s="20">
        <f>TRUNC(((D258+((D258*F258)/100))*E258),G4)</f>
        <v>0.2323</v>
      </c>
    </row>
    <row r="259" spans="1:7" ht="15">
      <c r="A259" s="18" t="s">
        <v>749</v>
      </c>
      <c r="B259" s="1" t="s">
        <v>750</v>
      </c>
      <c r="C259" s="18" t="s">
        <v>48</v>
      </c>
      <c r="D259" s="19">
        <v>1.5</v>
      </c>
      <c r="E259" s="20">
        <f>Insumos!D65</f>
        <v>1.46</v>
      </c>
      <c r="F259" s="21"/>
      <c r="G259" s="20">
        <f>TRUNC(((D259+((D259*F259)/100))*E259),G4)</f>
        <v>2.19</v>
      </c>
    </row>
    <row r="260" spans="1:7" ht="21">
      <c r="A260" s="18" t="s">
        <v>751</v>
      </c>
      <c r="B260" s="1" t="s">
        <v>752</v>
      </c>
      <c r="C260" s="18" t="s">
        <v>48</v>
      </c>
      <c r="D260" s="19">
        <v>0.44</v>
      </c>
      <c r="E260" s="20">
        <f>Insumos!D19</f>
        <v>69.65</v>
      </c>
      <c r="F260" s="21"/>
      <c r="G260" s="20">
        <f>TRUNC(((D260+((D260*F260)/100))*E260),G4)</f>
        <v>30.646</v>
      </c>
    </row>
    <row r="261" spans="5:7" ht="15">
      <c r="E261" s="6"/>
      <c r="F261" s="12" t="s">
        <v>578</v>
      </c>
      <c r="G261" s="22">
        <f>SUM(G255:G260)</f>
        <v>45.7027</v>
      </c>
    </row>
    <row r="262" spans="5:7" ht="15">
      <c r="E262" s="6"/>
      <c r="F262" s="12" t="s">
        <v>579</v>
      </c>
      <c r="G262" s="23">
        <f>TRUNC(G261,2)</f>
        <v>45.7</v>
      </c>
    </row>
    <row r="263" spans="5:7" ht="31.5">
      <c r="E263" s="12" t="str">
        <f>A6</f>
        <v>[2] Benefícios e despesas indiretas (B.D.I.) %</v>
      </c>
      <c r="F263" s="24">
        <f>A7</f>
        <v>0</v>
      </c>
      <c r="G263" s="24">
        <f>TRUNC((G262*F263)/100,2)</f>
        <v>0</v>
      </c>
    </row>
    <row r="264" spans="4:7" ht="21">
      <c r="D264" s="9" t="s">
        <v>753</v>
      </c>
      <c r="E264" s="12" t="s">
        <v>581</v>
      </c>
      <c r="F264" s="12" t="s">
        <v>582</v>
      </c>
      <c r="G264" s="25">
        <f>TRUNC((G262+G263),2)</f>
        <v>45.7</v>
      </c>
    </row>
    <row r="265" spans="1:7" ht="15">
      <c r="A265" s="95" t="s">
        <v>583</v>
      </c>
      <c r="B265" s="96"/>
      <c r="C265" s="96"/>
      <c r="D265" s="96"/>
      <c r="E265" s="96"/>
      <c r="F265" s="96"/>
      <c r="G265" s="96"/>
    </row>
    <row r="266" spans="1:7" ht="15.5">
      <c r="A266" s="9" t="s">
        <v>754</v>
      </c>
      <c r="B266" s="97" t="s">
        <v>755</v>
      </c>
      <c r="C266" s="98"/>
      <c r="D266" s="98"/>
      <c r="E266" s="98"/>
      <c r="F266" s="98"/>
      <c r="G266" s="98"/>
    </row>
    <row r="267" spans="2:3" ht="15">
      <c r="B267" s="9" t="s">
        <v>569</v>
      </c>
      <c r="C267" s="9" t="s">
        <v>6</v>
      </c>
    </row>
    <row r="268" spans="1:9" ht="31.5">
      <c r="A268" s="17" t="s">
        <v>90</v>
      </c>
      <c r="B268" s="2" t="s">
        <v>91</v>
      </c>
      <c r="C268" s="17" t="s">
        <v>570</v>
      </c>
      <c r="D268" s="2"/>
      <c r="E268" s="2"/>
      <c r="F268" s="2"/>
      <c r="G268" s="2"/>
      <c r="H268" s="2"/>
      <c r="I268" s="2"/>
    </row>
    <row r="269" spans="1:7" ht="15">
      <c r="A269" s="9" t="s">
        <v>571</v>
      </c>
      <c r="B269" s="9" t="s">
        <v>572</v>
      </c>
      <c r="C269" s="9" t="s">
        <v>6</v>
      </c>
      <c r="D269" s="9" t="s">
        <v>7</v>
      </c>
      <c r="E269" s="9" t="s">
        <v>573</v>
      </c>
      <c r="F269" s="9" t="s">
        <v>574</v>
      </c>
      <c r="G269" s="9" t="s">
        <v>575</v>
      </c>
    </row>
    <row r="270" spans="1:7" ht="15">
      <c r="A270" s="18" t="s">
        <v>756</v>
      </c>
      <c r="B270" s="1" t="s">
        <v>757</v>
      </c>
      <c r="C270" s="18" t="s">
        <v>206</v>
      </c>
      <c r="D270" s="19">
        <v>0.17500000000000002</v>
      </c>
      <c r="E270" s="20">
        <f>Insumos!D46</f>
        <v>24.72</v>
      </c>
      <c r="F270" s="21"/>
      <c r="G270" s="20">
        <f>TRUNC(((D270+((D270*F270)/100))*E270),G4)</f>
        <v>4.326</v>
      </c>
    </row>
    <row r="271" spans="1:7" ht="15">
      <c r="A271" s="18" t="s">
        <v>758</v>
      </c>
      <c r="B271" s="1" t="s">
        <v>759</v>
      </c>
      <c r="C271" s="18" t="s">
        <v>206</v>
      </c>
      <c r="D271" s="19">
        <v>0.7500000000000001</v>
      </c>
      <c r="E271" s="20">
        <f>Insumos!D18</f>
        <v>46.716</v>
      </c>
      <c r="F271" s="21"/>
      <c r="G271" s="20">
        <f>TRUNC(((D271+((D271*F271)/100))*E271),G4)</f>
        <v>35.037</v>
      </c>
    </row>
    <row r="272" spans="1:7" ht="21">
      <c r="A272" s="18" t="s">
        <v>714</v>
      </c>
      <c r="B272" s="1" t="s">
        <v>715</v>
      </c>
      <c r="C272" s="18" t="s">
        <v>203</v>
      </c>
      <c r="D272" s="19">
        <v>0.30000000000000004</v>
      </c>
      <c r="E272" s="20">
        <f>Insumos!D28</f>
        <v>21.96</v>
      </c>
      <c r="F272" s="21">
        <v>3</v>
      </c>
      <c r="G272" s="20">
        <f>TRUNC(((D272+((D272*F272)/100))*E272),G4)</f>
        <v>6.7856</v>
      </c>
    </row>
    <row r="273" spans="1:7" ht="21">
      <c r="A273" s="18" t="s">
        <v>576</v>
      </c>
      <c r="B273" s="1" t="s">
        <v>577</v>
      </c>
      <c r="C273" s="18" t="s">
        <v>203</v>
      </c>
      <c r="D273" s="19">
        <v>0.30000000000000004</v>
      </c>
      <c r="E273" s="20">
        <f>Insumos!D3</f>
        <v>15.87</v>
      </c>
      <c r="F273" s="21">
        <v>3</v>
      </c>
      <c r="G273" s="20">
        <f>TRUNC(((D273+((D273*F273)/100))*E273),G4)</f>
        <v>4.9038</v>
      </c>
    </row>
    <row r="274" spans="1:7" ht="21">
      <c r="A274" s="18" t="s">
        <v>647</v>
      </c>
      <c r="B274" s="1" t="s">
        <v>648</v>
      </c>
      <c r="C274" s="18" t="s">
        <v>243</v>
      </c>
      <c r="D274" s="19">
        <v>0.1</v>
      </c>
      <c r="E274" s="20">
        <f>Insumos!D67</f>
        <v>18.29</v>
      </c>
      <c r="F274" s="21"/>
      <c r="G274" s="20">
        <f>TRUNC(((D274+((D274*F274)/100))*E274),G4)</f>
        <v>1.829</v>
      </c>
    </row>
    <row r="275" spans="5:7" ht="15">
      <c r="E275" s="6"/>
      <c r="F275" s="12" t="s">
        <v>578</v>
      </c>
      <c r="G275" s="22">
        <f>SUM(G270:G274)</f>
        <v>52.881400000000006</v>
      </c>
    </row>
    <row r="276" spans="5:7" ht="15">
      <c r="E276" s="6"/>
      <c r="F276" s="12" t="s">
        <v>579</v>
      </c>
      <c r="G276" s="23">
        <f>TRUNC(G275,2)</f>
        <v>52.88</v>
      </c>
    </row>
    <row r="277" spans="5:7" ht="31.5">
      <c r="E277" s="12" t="str">
        <f>A6</f>
        <v>[2] Benefícios e despesas indiretas (B.D.I.) %</v>
      </c>
      <c r="F277" s="24">
        <f>A7</f>
        <v>0</v>
      </c>
      <c r="G277" s="24">
        <f>TRUNC((G276*F277)/100,2)</f>
        <v>0</v>
      </c>
    </row>
    <row r="278" spans="4:7" ht="21">
      <c r="D278" s="9" t="s">
        <v>760</v>
      </c>
      <c r="E278" s="12" t="s">
        <v>581</v>
      </c>
      <c r="F278" s="12" t="s">
        <v>582</v>
      </c>
      <c r="G278" s="25">
        <f>TRUNC((G276+G277),2)</f>
        <v>52.88</v>
      </c>
    </row>
    <row r="279" spans="1:7" ht="15">
      <c r="A279" s="95" t="s">
        <v>583</v>
      </c>
      <c r="B279" s="96"/>
      <c r="C279" s="96"/>
      <c r="D279" s="96"/>
      <c r="E279" s="96"/>
      <c r="F279" s="96"/>
      <c r="G279" s="96"/>
    </row>
    <row r="280" spans="1:7" ht="15.5">
      <c r="A280" s="9" t="s">
        <v>761</v>
      </c>
      <c r="B280" s="97" t="s">
        <v>762</v>
      </c>
      <c r="C280" s="98"/>
      <c r="D280" s="98"/>
      <c r="E280" s="98"/>
      <c r="F280" s="98"/>
      <c r="G280" s="98"/>
    </row>
    <row r="281" spans="2:3" ht="15">
      <c r="B281" s="9" t="s">
        <v>569</v>
      </c>
      <c r="C281" s="9" t="s">
        <v>6</v>
      </c>
    </row>
    <row r="282" spans="1:9" ht="31.5">
      <c r="A282" s="17" t="s">
        <v>95</v>
      </c>
      <c r="B282" s="2" t="s">
        <v>96</v>
      </c>
      <c r="C282" s="17" t="s">
        <v>570</v>
      </c>
      <c r="D282" s="2"/>
      <c r="E282" s="2"/>
      <c r="F282" s="2"/>
      <c r="G282" s="2"/>
      <c r="H282" s="2"/>
      <c r="I282" s="2"/>
    </row>
    <row r="283" spans="1:7" ht="15">
      <c r="A283" s="9" t="s">
        <v>571</v>
      </c>
      <c r="B283" s="9" t="s">
        <v>572</v>
      </c>
      <c r="C283" s="9" t="s">
        <v>6</v>
      </c>
      <c r="D283" s="9" t="s">
        <v>7</v>
      </c>
      <c r="E283" s="9" t="s">
        <v>573</v>
      </c>
      <c r="F283" s="9" t="s">
        <v>574</v>
      </c>
      <c r="G283" s="9" t="s">
        <v>575</v>
      </c>
    </row>
    <row r="284" spans="1:7" ht="15">
      <c r="A284" s="18" t="s">
        <v>763</v>
      </c>
      <c r="B284" s="1" t="s">
        <v>764</v>
      </c>
      <c r="C284" s="18" t="s">
        <v>48</v>
      </c>
      <c r="D284" s="19">
        <v>0.07</v>
      </c>
      <c r="E284" s="20">
        <f>Insumos!D83</f>
        <v>19.47</v>
      </c>
      <c r="F284" s="21"/>
      <c r="G284" s="20">
        <f>TRUNC(((D284+((D284*F284)/100))*E284),G4)</f>
        <v>1.3629</v>
      </c>
    </row>
    <row r="285" spans="1:7" ht="15">
      <c r="A285" s="18" t="s">
        <v>765</v>
      </c>
      <c r="B285" s="1" t="s">
        <v>766</v>
      </c>
      <c r="C285" s="18" t="s">
        <v>48</v>
      </c>
      <c r="D285" s="19">
        <v>0.31000000000000005</v>
      </c>
      <c r="E285" s="20">
        <f>Insumos!D44</f>
        <v>19.41</v>
      </c>
      <c r="F285" s="21"/>
      <c r="G285" s="20">
        <f>TRUNC(((D285+((D285*F285)/100))*E285),G4)</f>
        <v>6.0171</v>
      </c>
    </row>
    <row r="286" spans="1:7" ht="15">
      <c r="A286" s="18" t="s">
        <v>767</v>
      </c>
      <c r="B286" s="1" t="s">
        <v>768</v>
      </c>
      <c r="C286" s="18" t="s">
        <v>48</v>
      </c>
      <c r="D286" s="19">
        <v>0.5</v>
      </c>
      <c r="E286" s="20">
        <f>Insumos!D82</f>
        <v>0.63</v>
      </c>
      <c r="F286" s="21"/>
      <c r="G286" s="20">
        <f>TRUNC(((D286+((D286*F286)/100))*E286),G4)</f>
        <v>0.315</v>
      </c>
    </row>
    <row r="287" spans="1:7" ht="21">
      <c r="A287" s="18" t="s">
        <v>641</v>
      </c>
      <c r="B287" s="1" t="s">
        <v>642</v>
      </c>
      <c r="C287" s="18" t="s">
        <v>203</v>
      </c>
      <c r="D287" s="19">
        <v>2</v>
      </c>
      <c r="E287" s="20">
        <f>Insumos!D16</f>
        <v>23.62</v>
      </c>
      <c r="F287" s="21">
        <v>3</v>
      </c>
      <c r="G287" s="20">
        <f>TRUNC(((D287+((D287*F287)/100))*E287),G4)</f>
        <v>48.6572</v>
      </c>
    </row>
    <row r="288" spans="1:7" ht="21">
      <c r="A288" s="18" t="s">
        <v>576</v>
      </c>
      <c r="B288" s="1" t="s">
        <v>577</v>
      </c>
      <c r="C288" s="18" t="s">
        <v>203</v>
      </c>
      <c r="D288" s="19">
        <v>2</v>
      </c>
      <c r="E288" s="20">
        <f>Insumos!D3</f>
        <v>15.87</v>
      </c>
      <c r="F288" s="21">
        <v>3</v>
      </c>
      <c r="G288" s="20">
        <f>TRUNC(((D288+((D288*F288)/100))*E288),G4)</f>
        <v>32.6922</v>
      </c>
    </row>
    <row r="289" spans="1:7" ht="15">
      <c r="A289" s="18" t="s">
        <v>769</v>
      </c>
      <c r="B289" s="1" t="s">
        <v>770</v>
      </c>
      <c r="C289" s="18" t="s">
        <v>48</v>
      </c>
      <c r="D289" s="19">
        <v>0.39000000000000007</v>
      </c>
      <c r="E289" s="20">
        <f>Insumos!D25</f>
        <v>62.64</v>
      </c>
      <c r="F289" s="21"/>
      <c r="G289" s="20">
        <f>TRUNC(((D289+((D289*F289)/100))*E289),G4)</f>
        <v>24.4296</v>
      </c>
    </row>
    <row r="290" spans="1:7" ht="15">
      <c r="A290" s="18" t="s">
        <v>771</v>
      </c>
      <c r="B290" s="1" t="s">
        <v>772</v>
      </c>
      <c r="C290" s="18" t="s">
        <v>48</v>
      </c>
      <c r="D290" s="19">
        <v>0.56</v>
      </c>
      <c r="E290" s="20">
        <f>Insumos!D12</f>
        <v>160</v>
      </c>
      <c r="F290" s="21"/>
      <c r="G290" s="20">
        <f>TRUNC(((D290+((D290*F290)/100))*E290),G4)</f>
        <v>89.6</v>
      </c>
    </row>
    <row r="291" spans="1:7" ht="15">
      <c r="A291" s="18" t="s">
        <v>773</v>
      </c>
      <c r="B291" s="1" t="s">
        <v>774</v>
      </c>
      <c r="C291" s="18" t="s">
        <v>48</v>
      </c>
      <c r="D291" s="19">
        <v>0.15</v>
      </c>
      <c r="E291" s="20">
        <f>Insumos!D64</f>
        <v>19.47</v>
      </c>
      <c r="F291" s="21"/>
      <c r="G291" s="20">
        <f>TRUNC(((D291+((D291*F291)/100))*E291),G4)</f>
        <v>2.9205</v>
      </c>
    </row>
    <row r="292" spans="5:7" ht="15">
      <c r="E292" s="6"/>
      <c r="F292" s="12" t="s">
        <v>578</v>
      </c>
      <c r="G292" s="22">
        <f>SUM(G284:G291)</f>
        <v>205.9945</v>
      </c>
    </row>
    <row r="293" spans="5:7" ht="15">
      <c r="E293" s="6"/>
      <c r="F293" s="12" t="s">
        <v>579</v>
      </c>
      <c r="G293" s="23">
        <f>TRUNC(G292,2)</f>
        <v>205.99</v>
      </c>
    </row>
    <row r="294" spans="5:7" ht="31.5">
      <c r="E294" s="12" t="str">
        <f>A6</f>
        <v>[2] Benefícios e despesas indiretas (B.D.I.) %</v>
      </c>
      <c r="F294" s="24">
        <f>A7</f>
        <v>0</v>
      </c>
      <c r="G294" s="24">
        <f>TRUNC((G293*F294)/100,2)</f>
        <v>0</v>
      </c>
    </row>
    <row r="295" spans="4:7" ht="21">
      <c r="D295" s="9" t="s">
        <v>775</v>
      </c>
      <c r="E295" s="12" t="s">
        <v>581</v>
      </c>
      <c r="F295" s="12" t="s">
        <v>582</v>
      </c>
      <c r="G295" s="25">
        <f>TRUNC((G293+G294),2)</f>
        <v>205.99</v>
      </c>
    </row>
    <row r="296" spans="1:7" ht="15">
      <c r="A296" s="95" t="s">
        <v>583</v>
      </c>
      <c r="B296" s="96"/>
      <c r="C296" s="96"/>
      <c r="D296" s="96"/>
      <c r="E296" s="96"/>
      <c r="F296" s="96"/>
      <c r="G296" s="96"/>
    </row>
    <row r="297" spans="1:7" ht="15.5">
      <c r="A297" s="9" t="s">
        <v>776</v>
      </c>
      <c r="B297" s="97" t="s">
        <v>777</v>
      </c>
      <c r="C297" s="98"/>
      <c r="D297" s="98"/>
      <c r="E297" s="98"/>
      <c r="F297" s="98"/>
      <c r="G297" s="98"/>
    </row>
    <row r="298" spans="2:3" ht="15">
      <c r="B298" s="9" t="s">
        <v>569</v>
      </c>
      <c r="C298" s="9" t="s">
        <v>6</v>
      </c>
    </row>
    <row r="299" spans="1:9" ht="21">
      <c r="A299" s="17" t="s">
        <v>100</v>
      </c>
      <c r="B299" s="2" t="s">
        <v>101</v>
      </c>
      <c r="C299" s="17" t="s">
        <v>630</v>
      </c>
      <c r="D299" s="2"/>
      <c r="E299" s="2"/>
      <c r="F299" s="2"/>
      <c r="G299" s="2"/>
      <c r="H299" s="2"/>
      <c r="I299" s="2"/>
    </row>
    <row r="300" spans="1:7" ht="15">
      <c r="A300" s="9" t="s">
        <v>571</v>
      </c>
      <c r="B300" s="9" t="s">
        <v>572</v>
      </c>
      <c r="C300" s="9" t="s">
        <v>6</v>
      </c>
      <c r="D300" s="9" t="s">
        <v>7</v>
      </c>
      <c r="E300" s="9" t="s">
        <v>573</v>
      </c>
      <c r="F300" s="9" t="s">
        <v>574</v>
      </c>
      <c r="G300" s="9" t="s">
        <v>575</v>
      </c>
    </row>
    <row r="301" spans="1:7" ht="15">
      <c r="A301" s="18" t="s">
        <v>778</v>
      </c>
      <c r="B301" s="1" t="s">
        <v>779</v>
      </c>
      <c r="C301" s="18" t="s">
        <v>48</v>
      </c>
      <c r="D301" s="19">
        <v>2</v>
      </c>
      <c r="E301" s="20">
        <f>Insumos!D150</f>
        <v>0.0696</v>
      </c>
      <c r="F301" s="21"/>
      <c r="G301" s="20">
        <f>TRUNC(((D301+((D301*F301)/100))*E301),G4)</f>
        <v>0.1392</v>
      </c>
    </row>
    <row r="302" spans="1:7" ht="21">
      <c r="A302" s="18" t="s">
        <v>780</v>
      </c>
      <c r="B302" s="1" t="s">
        <v>781</v>
      </c>
      <c r="C302" s="18" t="s">
        <v>203</v>
      </c>
      <c r="D302" s="19">
        <v>1</v>
      </c>
      <c r="E302" s="20">
        <f>Insumos!D90</f>
        <v>21.96</v>
      </c>
      <c r="F302" s="21">
        <v>3</v>
      </c>
      <c r="G302" s="20">
        <f>TRUNC(((D302+((D302*F302)/100))*E302),G4)</f>
        <v>22.6188</v>
      </c>
    </row>
    <row r="303" spans="1:7" ht="15">
      <c r="A303" s="18" t="s">
        <v>643</v>
      </c>
      <c r="B303" s="1" t="s">
        <v>644</v>
      </c>
      <c r="C303" s="18" t="s">
        <v>48</v>
      </c>
      <c r="D303" s="19">
        <v>2</v>
      </c>
      <c r="E303" s="20">
        <f>Insumos!D80</f>
        <v>1.63</v>
      </c>
      <c r="F303" s="21"/>
      <c r="G303" s="20">
        <f>TRUNC(((D303+((D303*F303)/100))*E303),G4)</f>
        <v>3.26</v>
      </c>
    </row>
    <row r="304" spans="1:7" ht="15">
      <c r="A304" s="18" t="s">
        <v>782</v>
      </c>
      <c r="B304" s="1" t="s">
        <v>783</v>
      </c>
      <c r="C304" s="18" t="s">
        <v>48</v>
      </c>
      <c r="D304" s="19">
        <v>1</v>
      </c>
      <c r="E304" s="20">
        <f>Insumos!D112</f>
        <v>3.96</v>
      </c>
      <c r="F304" s="21"/>
      <c r="G304" s="20">
        <f>TRUNC(((D304+((D304*F304)/100))*E304),G4)</f>
        <v>3.96</v>
      </c>
    </row>
    <row r="305" spans="5:7" ht="15">
      <c r="E305" s="6"/>
      <c r="F305" s="12" t="s">
        <v>578</v>
      </c>
      <c r="G305" s="22">
        <f>SUM(G301:G304)</f>
        <v>29.978</v>
      </c>
    </row>
    <row r="306" spans="5:7" ht="15">
      <c r="E306" s="6"/>
      <c r="F306" s="12" t="s">
        <v>579</v>
      </c>
      <c r="G306" s="23">
        <f>TRUNC(G305,2)</f>
        <v>29.97</v>
      </c>
    </row>
    <row r="307" spans="5:7" ht="31.5">
      <c r="E307" s="12" t="str">
        <f>A6</f>
        <v>[2] Benefícios e despesas indiretas (B.D.I.) %</v>
      </c>
      <c r="F307" s="24">
        <f>A7</f>
        <v>0</v>
      </c>
      <c r="G307" s="24">
        <f>TRUNC((G306*F307)/100,2)</f>
        <v>0</v>
      </c>
    </row>
    <row r="308" spans="4:7" ht="21">
      <c r="D308" s="9" t="s">
        <v>784</v>
      </c>
      <c r="E308" s="12" t="s">
        <v>581</v>
      </c>
      <c r="F308" s="12" t="s">
        <v>652</v>
      </c>
      <c r="G308" s="25">
        <f>TRUNC((G306+G307),2)</f>
        <v>29.97</v>
      </c>
    </row>
    <row r="309" spans="1:7" ht="15">
      <c r="A309" s="95" t="s">
        <v>583</v>
      </c>
      <c r="B309" s="96"/>
      <c r="C309" s="96"/>
      <c r="D309" s="96"/>
      <c r="E309" s="96"/>
      <c r="F309" s="96"/>
      <c r="G309" s="96"/>
    </row>
    <row r="310" spans="1:7" ht="15.5">
      <c r="A310" s="9" t="s">
        <v>785</v>
      </c>
      <c r="B310" s="97" t="s">
        <v>786</v>
      </c>
      <c r="C310" s="98"/>
      <c r="D310" s="98"/>
      <c r="E310" s="98"/>
      <c r="F310" s="98"/>
      <c r="G310" s="98"/>
    </row>
    <row r="311" spans="2:3" ht="15">
      <c r="B311" s="9" t="s">
        <v>569</v>
      </c>
      <c r="C311" s="9" t="s">
        <v>6</v>
      </c>
    </row>
    <row r="312" spans="1:9" ht="31.5">
      <c r="A312" s="17" t="s">
        <v>105</v>
      </c>
      <c r="B312" s="2" t="s">
        <v>106</v>
      </c>
      <c r="C312" s="17" t="s">
        <v>630</v>
      </c>
      <c r="D312" s="2"/>
      <c r="E312" s="2"/>
      <c r="F312" s="2"/>
      <c r="G312" s="2"/>
      <c r="H312" s="2"/>
      <c r="I312" s="2"/>
    </row>
    <row r="313" spans="1:7" ht="15">
      <c r="A313" s="9" t="s">
        <v>571</v>
      </c>
      <c r="B313" s="9" t="s">
        <v>572</v>
      </c>
      <c r="C313" s="9" t="s">
        <v>6</v>
      </c>
      <c r="D313" s="9" t="s">
        <v>7</v>
      </c>
      <c r="E313" s="9" t="s">
        <v>573</v>
      </c>
      <c r="F313" s="9" t="s">
        <v>574</v>
      </c>
      <c r="G313" s="9" t="s">
        <v>575</v>
      </c>
    </row>
    <row r="314" spans="1:7" ht="15">
      <c r="A314" s="18" t="s">
        <v>787</v>
      </c>
      <c r="B314" s="1" t="s">
        <v>788</v>
      </c>
      <c r="C314" s="18" t="s">
        <v>48</v>
      </c>
      <c r="D314" s="19">
        <v>1</v>
      </c>
      <c r="E314" s="20">
        <f>Insumos!D146</f>
        <v>1.81</v>
      </c>
      <c r="F314" s="21"/>
      <c r="G314" s="20">
        <f>TRUNC(((D314+((D314*F314)/100))*E314),G4)</f>
        <v>1.81</v>
      </c>
    </row>
    <row r="315" spans="1:7" ht="15">
      <c r="A315" s="18" t="s">
        <v>789</v>
      </c>
      <c r="B315" s="1" t="s">
        <v>790</v>
      </c>
      <c r="C315" s="18" t="s">
        <v>48</v>
      </c>
      <c r="D315" s="19">
        <v>1</v>
      </c>
      <c r="E315" s="20">
        <f>Insumos!D98</f>
        <v>10.42</v>
      </c>
      <c r="F315" s="21"/>
      <c r="G315" s="20">
        <f>TRUNC(((D315+((D315*F315)/100))*E315),G4)</f>
        <v>10.42</v>
      </c>
    </row>
    <row r="316" spans="1:7" ht="21">
      <c r="A316" s="18" t="s">
        <v>791</v>
      </c>
      <c r="B316" s="1" t="s">
        <v>792</v>
      </c>
      <c r="C316" s="18" t="s">
        <v>48</v>
      </c>
      <c r="D316" s="19">
        <v>1</v>
      </c>
      <c r="E316" s="20">
        <f>Insumos!D42</f>
        <v>638.39</v>
      </c>
      <c r="F316" s="21"/>
      <c r="G316" s="20">
        <f>TRUNC(((D316+((D316*F316)/100))*E316),G4)</f>
        <v>638.39</v>
      </c>
    </row>
    <row r="317" spans="5:7" ht="15">
      <c r="E317" s="6"/>
      <c r="F317" s="12" t="s">
        <v>578</v>
      </c>
      <c r="G317" s="22">
        <f>SUM(G314:G316)</f>
        <v>650.62</v>
      </c>
    </row>
    <row r="318" spans="5:7" ht="15">
      <c r="E318" s="6"/>
      <c r="F318" s="12" t="s">
        <v>579</v>
      </c>
      <c r="G318" s="23">
        <f>TRUNC(G317,2)</f>
        <v>650.62</v>
      </c>
    </row>
    <row r="319" spans="5:7" ht="31.5">
      <c r="E319" s="12" t="str">
        <f>A6</f>
        <v>[2] Benefícios e despesas indiretas (B.D.I.) %</v>
      </c>
      <c r="F319" s="24">
        <f>A7</f>
        <v>0</v>
      </c>
      <c r="G319" s="24">
        <f>TRUNC((G318*F319)/100,2)</f>
        <v>0</v>
      </c>
    </row>
    <row r="320" spans="4:7" ht="21">
      <c r="D320" s="9" t="s">
        <v>793</v>
      </c>
      <c r="E320" s="12" t="s">
        <v>581</v>
      </c>
      <c r="F320" s="12" t="s">
        <v>652</v>
      </c>
      <c r="G320" s="25">
        <f>TRUNC((G318+G319),2)</f>
        <v>650.62</v>
      </c>
    </row>
    <row r="321" spans="1:7" ht="15">
      <c r="A321" s="95" t="s">
        <v>583</v>
      </c>
      <c r="B321" s="96"/>
      <c r="C321" s="96"/>
      <c r="D321" s="96"/>
      <c r="E321" s="96"/>
      <c r="F321" s="96"/>
      <c r="G321" s="96"/>
    </row>
    <row r="322" spans="1:7" ht="15.5">
      <c r="A322" s="9" t="s">
        <v>794</v>
      </c>
      <c r="B322" s="97" t="s">
        <v>795</v>
      </c>
      <c r="C322" s="98"/>
      <c r="D322" s="98"/>
      <c r="E322" s="98"/>
      <c r="F322" s="98"/>
      <c r="G322" s="98"/>
    </row>
    <row r="323" spans="2:3" ht="15">
      <c r="B323" s="9" t="s">
        <v>569</v>
      </c>
      <c r="C323" s="9" t="s">
        <v>6</v>
      </c>
    </row>
    <row r="324" spans="1:9" ht="21">
      <c r="A324" s="17" t="s">
        <v>109</v>
      </c>
      <c r="B324" s="2" t="s">
        <v>110</v>
      </c>
      <c r="C324" s="17" t="s">
        <v>630</v>
      </c>
      <c r="D324" s="2"/>
      <c r="E324" s="2"/>
      <c r="F324" s="2"/>
      <c r="G324" s="2"/>
      <c r="H324" s="2"/>
      <c r="I324" s="2"/>
    </row>
    <row r="325" spans="1:7" ht="15">
      <c r="A325" s="9" t="s">
        <v>571</v>
      </c>
      <c r="B325" s="9" t="s">
        <v>572</v>
      </c>
      <c r="C325" s="9" t="s">
        <v>6</v>
      </c>
      <c r="D325" s="9" t="s">
        <v>7</v>
      </c>
      <c r="E325" s="9" t="s">
        <v>573</v>
      </c>
      <c r="F325" s="9" t="s">
        <v>574</v>
      </c>
      <c r="G325" s="9" t="s">
        <v>575</v>
      </c>
    </row>
    <row r="326" spans="1:7" ht="15">
      <c r="A326" s="18" t="s">
        <v>789</v>
      </c>
      <c r="B326" s="1" t="s">
        <v>790</v>
      </c>
      <c r="C326" s="18" t="s">
        <v>48</v>
      </c>
      <c r="D326" s="19">
        <v>1</v>
      </c>
      <c r="E326" s="20">
        <f>Insumos!D98</f>
        <v>10.42</v>
      </c>
      <c r="F326" s="21"/>
      <c r="G326" s="20">
        <f>TRUNC(((D326+((D326*F326)/100))*E326),G4)</f>
        <v>10.42</v>
      </c>
    </row>
    <row r="327" spans="1:7" ht="15">
      <c r="A327" s="18" t="s">
        <v>796</v>
      </c>
      <c r="B327" s="1" t="s">
        <v>797</v>
      </c>
      <c r="C327" s="18" t="s">
        <v>48</v>
      </c>
      <c r="D327" s="19">
        <v>1</v>
      </c>
      <c r="E327" s="20">
        <f>Insumos!D92</f>
        <v>86.67</v>
      </c>
      <c r="F327" s="21"/>
      <c r="G327" s="20">
        <f>TRUNC(((D327+((D327*F327)/100))*E327),G4)</f>
        <v>86.67</v>
      </c>
    </row>
    <row r="328" spans="5:7" ht="15">
      <c r="E328" s="6"/>
      <c r="F328" s="12" t="s">
        <v>578</v>
      </c>
      <c r="G328" s="22">
        <f>SUM(G326:G327)</f>
        <v>97.09</v>
      </c>
    </row>
    <row r="329" spans="5:7" ht="15">
      <c r="E329" s="6"/>
      <c r="F329" s="12" t="s">
        <v>579</v>
      </c>
      <c r="G329" s="23">
        <f>TRUNC(G328,2)</f>
        <v>97.09</v>
      </c>
    </row>
    <row r="330" spans="5:7" ht="31.5">
      <c r="E330" s="12" t="str">
        <f>A6</f>
        <v>[2] Benefícios e despesas indiretas (B.D.I.) %</v>
      </c>
      <c r="F330" s="24">
        <f>A7</f>
        <v>0</v>
      </c>
      <c r="G330" s="24">
        <f>TRUNC((G329*F330)/100,2)</f>
        <v>0</v>
      </c>
    </row>
    <row r="331" spans="4:7" ht="21">
      <c r="D331" s="9" t="s">
        <v>798</v>
      </c>
      <c r="E331" s="12" t="s">
        <v>581</v>
      </c>
      <c r="F331" s="12" t="s">
        <v>652</v>
      </c>
      <c r="G331" s="25">
        <f>TRUNC((G329+G330),2)</f>
        <v>97.09</v>
      </c>
    </row>
    <row r="332" spans="1:7" ht="15">
      <c r="A332" s="95" t="s">
        <v>583</v>
      </c>
      <c r="B332" s="96"/>
      <c r="C332" s="96"/>
      <c r="D332" s="96"/>
      <c r="E332" s="96"/>
      <c r="F332" s="96"/>
      <c r="G332" s="96"/>
    </row>
    <row r="333" spans="1:7" ht="15.5">
      <c r="A333" s="9" t="s">
        <v>799</v>
      </c>
      <c r="B333" s="97" t="s">
        <v>800</v>
      </c>
      <c r="C333" s="98"/>
      <c r="D333" s="98"/>
      <c r="E333" s="98"/>
      <c r="F333" s="98"/>
      <c r="G333" s="98"/>
    </row>
    <row r="334" spans="2:3" ht="15">
      <c r="B334" s="9" t="s">
        <v>569</v>
      </c>
      <c r="C334" s="9" t="s">
        <v>6</v>
      </c>
    </row>
    <row r="335" spans="1:9" ht="21">
      <c r="A335" s="17" t="s">
        <v>112</v>
      </c>
      <c r="B335" s="2" t="s">
        <v>113</v>
      </c>
      <c r="C335" s="17" t="s">
        <v>630</v>
      </c>
      <c r="D335" s="2"/>
      <c r="E335" s="2"/>
      <c r="F335" s="2"/>
      <c r="G335" s="2"/>
      <c r="H335" s="2"/>
      <c r="I335" s="2"/>
    </row>
    <row r="336" spans="1:7" ht="15">
      <c r="A336" s="9" t="s">
        <v>571</v>
      </c>
      <c r="B336" s="9" t="s">
        <v>572</v>
      </c>
      <c r="C336" s="9" t="s">
        <v>6</v>
      </c>
      <c r="D336" s="9" t="s">
        <v>7</v>
      </c>
      <c r="E336" s="9" t="s">
        <v>573</v>
      </c>
      <c r="F336" s="9" t="s">
        <v>574</v>
      </c>
      <c r="G336" s="9" t="s">
        <v>575</v>
      </c>
    </row>
    <row r="337" spans="1:7" ht="15">
      <c r="A337" s="18" t="s">
        <v>789</v>
      </c>
      <c r="B337" s="1" t="s">
        <v>790</v>
      </c>
      <c r="C337" s="18" t="s">
        <v>48</v>
      </c>
      <c r="D337" s="19">
        <v>1</v>
      </c>
      <c r="E337" s="20">
        <f>Insumos!D98</f>
        <v>10.42</v>
      </c>
      <c r="F337" s="21"/>
      <c r="G337" s="20">
        <f>TRUNC(((D337+((D337*F337)/100))*E337),G4)</f>
        <v>10.42</v>
      </c>
    </row>
    <row r="338" spans="1:7" ht="15">
      <c r="A338" s="18" t="s">
        <v>801</v>
      </c>
      <c r="B338" s="1" t="s">
        <v>802</v>
      </c>
      <c r="C338" s="18" t="s">
        <v>48</v>
      </c>
      <c r="D338" s="19">
        <v>1</v>
      </c>
      <c r="E338" s="20">
        <f>Insumos!D48</f>
        <v>128.83</v>
      </c>
      <c r="F338" s="21"/>
      <c r="G338" s="20">
        <f>TRUNC(((D338+((D338*F338)/100))*E338),G4)</f>
        <v>128.83</v>
      </c>
    </row>
    <row r="339" spans="5:7" ht="15">
      <c r="E339" s="6"/>
      <c r="F339" s="12" t="s">
        <v>578</v>
      </c>
      <c r="G339" s="22">
        <f>SUM(G337:G338)</f>
        <v>139.25</v>
      </c>
    </row>
    <row r="340" spans="5:7" ht="15">
      <c r="E340" s="6"/>
      <c r="F340" s="12" t="s">
        <v>579</v>
      </c>
      <c r="G340" s="23">
        <f>TRUNC(G339,2)</f>
        <v>139.25</v>
      </c>
    </row>
    <row r="341" spans="5:7" ht="31.5">
      <c r="E341" s="12" t="str">
        <f>A6</f>
        <v>[2] Benefícios e despesas indiretas (B.D.I.) %</v>
      </c>
      <c r="F341" s="24">
        <f>A7</f>
        <v>0</v>
      </c>
      <c r="G341" s="24">
        <f>TRUNC((G340*F341)/100,2)</f>
        <v>0</v>
      </c>
    </row>
    <row r="342" spans="4:7" ht="21">
      <c r="D342" s="9" t="s">
        <v>803</v>
      </c>
      <c r="E342" s="12" t="s">
        <v>581</v>
      </c>
      <c r="F342" s="12" t="s">
        <v>652</v>
      </c>
      <c r="G342" s="25">
        <f>TRUNC((G340+G341),2)</f>
        <v>139.25</v>
      </c>
    </row>
    <row r="343" spans="1:7" ht="15">
      <c r="A343" s="95" t="s">
        <v>583</v>
      </c>
      <c r="B343" s="96"/>
      <c r="C343" s="96"/>
      <c r="D343" s="96"/>
      <c r="E343" s="96"/>
      <c r="F343" s="96"/>
      <c r="G343" s="96"/>
    </row>
    <row r="344" spans="1:7" ht="15.5">
      <c r="A344" s="9" t="s">
        <v>804</v>
      </c>
      <c r="B344" s="97" t="s">
        <v>805</v>
      </c>
      <c r="C344" s="98"/>
      <c r="D344" s="98"/>
      <c r="E344" s="98"/>
      <c r="F344" s="98"/>
      <c r="G344" s="98"/>
    </row>
    <row r="345" spans="2:3" ht="15">
      <c r="B345" s="9" t="s">
        <v>569</v>
      </c>
      <c r="C345" s="9" t="s">
        <v>6</v>
      </c>
    </row>
    <row r="346" spans="1:9" ht="15">
      <c r="A346" s="17" t="s">
        <v>115</v>
      </c>
      <c r="B346" s="2" t="s">
        <v>116</v>
      </c>
      <c r="C346" s="17" t="s">
        <v>630</v>
      </c>
      <c r="D346" s="2"/>
      <c r="E346" s="2"/>
      <c r="F346" s="2"/>
      <c r="G346" s="2"/>
      <c r="H346" s="2"/>
      <c r="I346" s="2"/>
    </row>
    <row r="347" spans="1:7" ht="15">
      <c r="A347" s="9" t="s">
        <v>571</v>
      </c>
      <c r="B347" s="9" t="s">
        <v>572</v>
      </c>
      <c r="C347" s="9" t="s">
        <v>6</v>
      </c>
      <c r="D347" s="9" t="s">
        <v>7</v>
      </c>
      <c r="E347" s="9" t="s">
        <v>573</v>
      </c>
      <c r="F347" s="9" t="s">
        <v>574</v>
      </c>
      <c r="G347" s="9" t="s">
        <v>575</v>
      </c>
    </row>
    <row r="348" spans="1:7" ht="15">
      <c r="A348" s="18" t="s">
        <v>806</v>
      </c>
      <c r="B348" s="1" t="s">
        <v>807</v>
      </c>
      <c r="C348" s="18" t="s">
        <v>48</v>
      </c>
      <c r="D348" s="19">
        <v>1</v>
      </c>
      <c r="E348" s="20">
        <f>Insumos!D77</f>
        <v>30.57</v>
      </c>
      <c r="F348" s="21"/>
      <c r="G348" s="20">
        <f>TRUNC(((D348+((D348*F348)/100))*E348),G4)</f>
        <v>30.57</v>
      </c>
    </row>
    <row r="349" spans="5:7" ht="15">
      <c r="E349" s="6"/>
      <c r="F349" s="12" t="s">
        <v>578</v>
      </c>
      <c r="G349" s="22">
        <f>SUM(G348:G348)</f>
        <v>30.57</v>
      </c>
    </row>
    <row r="350" spans="5:7" ht="15">
      <c r="E350" s="6"/>
      <c r="F350" s="12" t="s">
        <v>579</v>
      </c>
      <c r="G350" s="23">
        <f>TRUNC(G349,2)</f>
        <v>30.57</v>
      </c>
    </row>
    <row r="351" spans="5:7" ht="31.5">
      <c r="E351" s="12" t="str">
        <f>A6</f>
        <v>[2] Benefícios e despesas indiretas (B.D.I.) %</v>
      </c>
      <c r="F351" s="24">
        <f>A7</f>
        <v>0</v>
      </c>
      <c r="G351" s="24">
        <f>TRUNC((G350*F351)/100,2)</f>
        <v>0</v>
      </c>
    </row>
    <row r="352" spans="4:7" ht="21">
      <c r="D352" s="9" t="s">
        <v>808</v>
      </c>
      <c r="E352" s="12" t="s">
        <v>581</v>
      </c>
      <c r="F352" s="12" t="s">
        <v>652</v>
      </c>
      <c r="G352" s="25">
        <f>TRUNC((G350+G351),2)</f>
        <v>30.57</v>
      </c>
    </row>
    <row r="353" spans="1:7" ht="15">
      <c r="A353" s="95" t="s">
        <v>583</v>
      </c>
      <c r="B353" s="96"/>
      <c r="C353" s="96"/>
      <c r="D353" s="96"/>
      <c r="E353" s="96"/>
      <c r="F353" s="96"/>
      <c r="G353" s="96"/>
    </row>
    <row r="354" spans="1:7" ht="15.5">
      <c r="A354" s="9" t="s">
        <v>809</v>
      </c>
      <c r="B354" s="97" t="s">
        <v>810</v>
      </c>
      <c r="C354" s="98"/>
      <c r="D354" s="98"/>
      <c r="E354" s="98"/>
      <c r="F354" s="98"/>
      <c r="G354" s="98"/>
    </row>
    <row r="355" spans="2:3" ht="15">
      <c r="B355" s="9" t="s">
        <v>569</v>
      </c>
      <c r="C355" s="9" t="s">
        <v>6</v>
      </c>
    </row>
    <row r="356" spans="1:9" ht="31.5">
      <c r="A356" s="17" t="s">
        <v>119</v>
      </c>
      <c r="B356" s="2" t="s">
        <v>120</v>
      </c>
      <c r="C356" s="17" t="s">
        <v>570</v>
      </c>
      <c r="D356" s="2"/>
      <c r="E356" s="2"/>
      <c r="F356" s="2"/>
      <c r="G356" s="2"/>
      <c r="H356" s="2"/>
      <c r="I356" s="2"/>
    </row>
    <row r="357" spans="1:7" ht="15">
      <c r="A357" s="9" t="s">
        <v>571</v>
      </c>
      <c r="B357" s="9" t="s">
        <v>572</v>
      </c>
      <c r="C357" s="9" t="s">
        <v>6</v>
      </c>
      <c r="D357" s="9" t="s">
        <v>7</v>
      </c>
      <c r="E357" s="9" t="s">
        <v>573</v>
      </c>
      <c r="F357" s="9" t="s">
        <v>574</v>
      </c>
      <c r="G357" s="9" t="s">
        <v>575</v>
      </c>
    </row>
    <row r="358" spans="1:7" ht="15">
      <c r="A358" s="18" t="s">
        <v>602</v>
      </c>
      <c r="B358" s="1" t="s">
        <v>603</v>
      </c>
      <c r="C358" s="18" t="s">
        <v>22</v>
      </c>
      <c r="D358" s="19">
        <v>0.034999999999999996</v>
      </c>
      <c r="E358" s="20">
        <f>Insumos!D43</f>
        <v>487.3431</v>
      </c>
      <c r="F358" s="21"/>
      <c r="G358" s="20">
        <f>TRUNC(((D358+((D358*F358)/100))*E358),G4)</f>
        <v>17.057</v>
      </c>
    </row>
    <row r="359" spans="1:7" ht="15">
      <c r="A359" s="18" t="s">
        <v>811</v>
      </c>
      <c r="B359" s="1" t="s">
        <v>812</v>
      </c>
      <c r="C359" s="18" t="s">
        <v>48</v>
      </c>
      <c r="D359" s="19">
        <v>0.2</v>
      </c>
      <c r="E359" s="20">
        <f>Insumos!D89</f>
        <v>28.74</v>
      </c>
      <c r="F359" s="21"/>
      <c r="G359" s="20">
        <f>TRUNC(((D359+((D359*F359)/100))*E359),G4)</f>
        <v>5.748</v>
      </c>
    </row>
    <row r="360" spans="1:7" ht="15">
      <c r="A360" s="18" t="s">
        <v>813</v>
      </c>
      <c r="B360" s="1" t="s">
        <v>814</v>
      </c>
      <c r="C360" s="18" t="s">
        <v>48</v>
      </c>
      <c r="D360" s="19">
        <v>0.32000000000000006</v>
      </c>
      <c r="E360" s="20">
        <f>Insumos!D79</f>
        <v>23.15</v>
      </c>
      <c r="F360" s="21"/>
      <c r="G360" s="20">
        <f>TRUNC(((D360+((D360*F360)/100))*E360),G4)</f>
        <v>7.408</v>
      </c>
    </row>
    <row r="361" spans="1:7" ht="15">
      <c r="A361" s="18" t="s">
        <v>815</v>
      </c>
      <c r="B361" s="1" t="s">
        <v>816</v>
      </c>
      <c r="C361" s="18" t="s">
        <v>16</v>
      </c>
      <c r="D361" s="19">
        <v>1.05</v>
      </c>
      <c r="E361" s="20">
        <f>Insumos!D26</f>
        <v>113.3</v>
      </c>
      <c r="F361" s="21"/>
      <c r="G361" s="20">
        <f>TRUNC(((D361+((D361*F361)/100))*E361),G4)</f>
        <v>118.965</v>
      </c>
    </row>
    <row r="362" spans="1:7" ht="15">
      <c r="A362" s="18" t="s">
        <v>608</v>
      </c>
      <c r="B362" s="1" t="s">
        <v>609</v>
      </c>
      <c r="C362" s="18" t="s">
        <v>203</v>
      </c>
      <c r="D362" s="19">
        <v>1</v>
      </c>
      <c r="E362" s="20">
        <f>Insumos!D11</f>
        <v>23.62</v>
      </c>
      <c r="F362" s="21">
        <v>3</v>
      </c>
      <c r="G362" s="20">
        <f>TRUNC(((D362+((D362*F362)/100))*E362),G4)</f>
        <v>24.3286</v>
      </c>
    </row>
    <row r="363" spans="1:7" ht="21">
      <c r="A363" s="18" t="s">
        <v>576</v>
      </c>
      <c r="B363" s="1" t="s">
        <v>577</v>
      </c>
      <c r="C363" s="18" t="s">
        <v>203</v>
      </c>
      <c r="D363" s="19">
        <v>1</v>
      </c>
      <c r="E363" s="20">
        <f>Insumos!D3</f>
        <v>15.87</v>
      </c>
      <c r="F363" s="21">
        <v>3</v>
      </c>
      <c r="G363" s="20">
        <f>TRUNC(((D363+((D363*F363)/100))*E363),G4)</f>
        <v>16.3461</v>
      </c>
    </row>
    <row r="364" spans="5:7" ht="15">
      <c r="E364" s="6"/>
      <c r="F364" s="12" t="s">
        <v>578</v>
      </c>
      <c r="G364" s="22">
        <f>SUM(G358:G363)</f>
        <v>189.8527</v>
      </c>
    </row>
    <row r="365" spans="5:7" ht="15">
      <c r="E365" s="6"/>
      <c r="F365" s="12" t="s">
        <v>579</v>
      </c>
      <c r="G365" s="23">
        <f>TRUNC(G364,2)</f>
        <v>189.85</v>
      </c>
    </row>
    <row r="366" spans="5:7" ht="31.5">
      <c r="E366" s="12" t="str">
        <f>A6</f>
        <v>[2] Benefícios e despesas indiretas (B.D.I.) %</v>
      </c>
      <c r="F366" s="24">
        <f>A7</f>
        <v>0</v>
      </c>
      <c r="G366" s="24">
        <f>TRUNC((G365*F366)/100,2)</f>
        <v>0</v>
      </c>
    </row>
    <row r="367" spans="4:7" ht="21">
      <c r="D367" s="9" t="s">
        <v>817</v>
      </c>
      <c r="E367" s="12" t="s">
        <v>581</v>
      </c>
      <c r="F367" s="12" t="s">
        <v>582</v>
      </c>
      <c r="G367" s="25">
        <f>TRUNC((G365+G366),2)</f>
        <v>189.85</v>
      </c>
    </row>
    <row r="368" spans="1:7" ht="15">
      <c r="A368" s="95" t="s">
        <v>583</v>
      </c>
      <c r="B368" s="96"/>
      <c r="C368" s="96"/>
      <c r="D368" s="96"/>
      <c r="E368" s="96"/>
      <c r="F368" s="96"/>
      <c r="G368" s="96"/>
    </row>
    <row r="369" spans="1:7" ht="15.5">
      <c r="A369" s="9" t="s">
        <v>818</v>
      </c>
      <c r="B369" s="97" t="s">
        <v>819</v>
      </c>
      <c r="C369" s="98"/>
      <c r="D369" s="98"/>
      <c r="E369" s="98"/>
      <c r="F369" s="98"/>
      <c r="G369" s="98"/>
    </row>
    <row r="370" spans="2:3" ht="15">
      <c r="B370" s="9" t="s">
        <v>569</v>
      </c>
      <c r="C370" s="9" t="s">
        <v>6</v>
      </c>
    </row>
    <row r="371" spans="1:9" ht="31.5">
      <c r="A371" s="17" t="s">
        <v>124</v>
      </c>
      <c r="B371" s="2" t="s">
        <v>125</v>
      </c>
      <c r="C371" s="17" t="s">
        <v>570</v>
      </c>
      <c r="D371" s="2"/>
      <c r="E371" s="2"/>
      <c r="F371" s="2"/>
      <c r="G371" s="2"/>
      <c r="H371" s="2"/>
      <c r="I371" s="2"/>
    </row>
    <row r="372" spans="1:7" ht="15">
      <c r="A372" s="9" t="s">
        <v>571</v>
      </c>
      <c r="B372" s="9" t="s">
        <v>572</v>
      </c>
      <c r="C372" s="9" t="s">
        <v>6</v>
      </c>
      <c r="D372" s="9" t="s">
        <v>7</v>
      </c>
      <c r="E372" s="9" t="s">
        <v>573</v>
      </c>
      <c r="F372" s="9" t="s">
        <v>574</v>
      </c>
      <c r="G372" s="9" t="s">
        <v>575</v>
      </c>
    </row>
    <row r="373" spans="1:7" ht="15">
      <c r="A373" s="18" t="s">
        <v>767</v>
      </c>
      <c r="B373" s="1" t="s">
        <v>768</v>
      </c>
      <c r="C373" s="18" t="s">
        <v>48</v>
      </c>
      <c r="D373" s="19">
        <v>1</v>
      </c>
      <c r="E373" s="20">
        <f>Insumos!D82</f>
        <v>0.63</v>
      </c>
      <c r="F373" s="21"/>
      <c r="G373" s="20">
        <f>TRUNC(((D373+((D373*F373)/100))*E373),G4)</f>
        <v>0.63</v>
      </c>
    </row>
    <row r="374" spans="1:7" ht="15">
      <c r="A374" s="18" t="s">
        <v>820</v>
      </c>
      <c r="B374" s="1" t="s">
        <v>821</v>
      </c>
      <c r="C374" s="18" t="s">
        <v>203</v>
      </c>
      <c r="D374" s="19">
        <v>0.8</v>
      </c>
      <c r="E374" s="20">
        <f>Insumos!D10</f>
        <v>21.96</v>
      </c>
      <c r="F374" s="21">
        <v>3</v>
      </c>
      <c r="G374" s="20">
        <f>TRUNC(((D374+((D374*F374)/100))*E374),G4)</f>
        <v>18.095</v>
      </c>
    </row>
    <row r="375" spans="1:7" ht="21">
      <c r="A375" s="18" t="s">
        <v>576</v>
      </c>
      <c r="B375" s="1" t="s">
        <v>577</v>
      </c>
      <c r="C375" s="18" t="s">
        <v>203</v>
      </c>
      <c r="D375" s="19">
        <v>0.4</v>
      </c>
      <c r="E375" s="20">
        <f>Insumos!D3</f>
        <v>15.87</v>
      </c>
      <c r="F375" s="21">
        <v>3</v>
      </c>
      <c r="G375" s="20">
        <f>TRUNC(((D375+((D375*F375)/100))*E375),G4)</f>
        <v>6.5384</v>
      </c>
    </row>
    <row r="376" spans="1:7" ht="15">
      <c r="A376" s="18" t="s">
        <v>822</v>
      </c>
      <c r="B376" s="1" t="s">
        <v>823</v>
      </c>
      <c r="C376" s="18" t="s">
        <v>254</v>
      </c>
      <c r="D376" s="19">
        <v>0.23</v>
      </c>
      <c r="E376" s="20">
        <f>Insumos!D27</f>
        <v>59.78</v>
      </c>
      <c r="F376" s="21"/>
      <c r="G376" s="20">
        <f>TRUNC(((D376+((D376*F376)/100))*E376),G4)</f>
        <v>13.7494</v>
      </c>
    </row>
    <row r="377" spans="1:7" ht="15">
      <c r="A377" s="18" t="s">
        <v>824</v>
      </c>
      <c r="B377" s="1" t="s">
        <v>825</v>
      </c>
      <c r="C377" s="18" t="s">
        <v>254</v>
      </c>
      <c r="D377" s="19">
        <v>0.03</v>
      </c>
      <c r="E377" s="20">
        <f>Insumos!D52</f>
        <v>84.9</v>
      </c>
      <c r="F377" s="21"/>
      <c r="G377" s="20">
        <f>TRUNC(((D377+((D377*F377)/100))*E377),G4)</f>
        <v>2.547</v>
      </c>
    </row>
    <row r="378" spans="1:7" ht="15">
      <c r="A378" s="18" t="s">
        <v>826</v>
      </c>
      <c r="B378" s="1" t="s">
        <v>827</v>
      </c>
      <c r="C378" s="18" t="s">
        <v>254</v>
      </c>
      <c r="D378" s="19">
        <v>0.04</v>
      </c>
      <c r="E378" s="20">
        <f>Insumos!D40</f>
        <v>98.52</v>
      </c>
      <c r="F378" s="21"/>
      <c r="G378" s="20">
        <f>TRUNC(((D378+((D378*F378)/100))*E378),G4)</f>
        <v>3.9408</v>
      </c>
    </row>
    <row r="379" spans="5:7" ht="15">
      <c r="E379" s="6"/>
      <c r="F379" s="12" t="s">
        <v>578</v>
      </c>
      <c r="G379" s="22">
        <f>SUM(G373:G378)</f>
        <v>45.5006</v>
      </c>
    </row>
    <row r="380" spans="5:7" ht="15">
      <c r="E380" s="6"/>
      <c r="F380" s="12" t="s">
        <v>579</v>
      </c>
      <c r="G380" s="23">
        <f>TRUNC(G379,2)</f>
        <v>45.5</v>
      </c>
    </row>
    <row r="381" spans="5:7" ht="31.5">
      <c r="E381" s="12" t="str">
        <f>A6</f>
        <v>[2] Benefícios e despesas indiretas (B.D.I.) %</v>
      </c>
      <c r="F381" s="24">
        <f>A7</f>
        <v>0</v>
      </c>
      <c r="G381" s="24">
        <f>TRUNC((G380*F381)/100,2)</f>
        <v>0</v>
      </c>
    </row>
    <row r="382" spans="4:7" ht="21">
      <c r="D382" s="9" t="s">
        <v>828</v>
      </c>
      <c r="E382" s="12" t="s">
        <v>581</v>
      </c>
      <c r="F382" s="12" t="s">
        <v>582</v>
      </c>
      <c r="G382" s="25">
        <f>TRUNC((G380+G381),2)</f>
        <v>45.5</v>
      </c>
    </row>
    <row r="383" spans="1:7" ht="15">
      <c r="A383" s="95" t="s">
        <v>583</v>
      </c>
      <c r="B383" s="96"/>
      <c r="C383" s="96"/>
      <c r="D383" s="96"/>
      <c r="E383" s="96"/>
      <c r="F383" s="96"/>
      <c r="G383" s="96"/>
    </row>
    <row r="384" spans="1:7" ht="15.5">
      <c r="A384" s="9" t="s">
        <v>829</v>
      </c>
      <c r="B384" s="97" t="s">
        <v>830</v>
      </c>
      <c r="C384" s="98"/>
      <c r="D384" s="98"/>
      <c r="E384" s="98"/>
      <c r="F384" s="98"/>
      <c r="G384" s="98"/>
    </row>
    <row r="385" spans="2:3" ht="15">
      <c r="B385" s="9" t="s">
        <v>569</v>
      </c>
      <c r="C385" s="9" t="s">
        <v>6</v>
      </c>
    </row>
    <row r="386" spans="1:9" ht="31.5">
      <c r="A386" s="17" t="s">
        <v>127</v>
      </c>
      <c r="B386" s="2" t="s">
        <v>128</v>
      </c>
      <c r="C386" s="17" t="s">
        <v>570</v>
      </c>
      <c r="D386" s="2"/>
      <c r="E386" s="2"/>
      <c r="F386" s="2"/>
      <c r="G386" s="2"/>
      <c r="H386" s="2"/>
      <c r="I386" s="2"/>
    </row>
    <row r="387" spans="1:7" ht="15">
      <c r="A387" s="9" t="s">
        <v>571</v>
      </c>
      <c r="B387" s="9" t="s">
        <v>572</v>
      </c>
      <c r="C387" s="9" t="s">
        <v>6</v>
      </c>
      <c r="D387" s="9" t="s">
        <v>7</v>
      </c>
      <c r="E387" s="9" t="s">
        <v>573</v>
      </c>
      <c r="F387" s="9" t="s">
        <v>574</v>
      </c>
      <c r="G387" s="9" t="s">
        <v>575</v>
      </c>
    </row>
    <row r="388" spans="1:7" ht="15">
      <c r="A388" s="18" t="s">
        <v>831</v>
      </c>
      <c r="B388" s="1" t="s">
        <v>832</v>
      </c>
      <c r="C388" s="18" t="s">
        <v>48</v>
      </c>
      <c r="D388" s="19">
        <v>0.5</v>
      </c>
      <c r="E388" s="20">
        <f>Insumos!D71</f>
        <v>1.43</v>
      </c>
      <c r="F388" s="21"/>
      <c r="G388" s="20">
        <f>TRUNC(((D388+((D388*F388)/100))*E388),G4)</f>
        <v>0.715</v>
      </c>
    </row>
    <row r="389" spans="1:7" ht="15">
      <c r="A389" s="18" t="s">
        <v>820</v>
      </c>
      <c r="B389" s="1" t="s">
        <v>821</v>
      </c>
      <c r="C389" s="18" t="s">
        <v>203</v>
      </c>
      <c r="D389" s="19">
        <v>0.30000000000000004</v>
      </c>
      <c r="E389" s="20">
        <f>Insumos!D10</f>
        <v>21.96</v>
      </c>
      <c r="F389" s="21">
        <v>3</v>
      </c>
      <c r="G389" s="20">
        <f>TRUNC(((D389+((D389*F389)/100))*E389),G4)</f>
        <v>6.7856</v>
      </c>
    </row>
    <row r="390" spans="1:7" ht="21">
      <c r="A390" s="18" t="s">
        <v>576</v>
      </c>
      <c r="B390" s="1" t="s">
        <v>577</v>
      </c>
      <c r="C390" s="18" t="s">
        <v>203</v>
      </c>
      <c r="D390" s="19">
        <v>0.15</v>
      </c>
      <c r="E390" s="20">
        <f>Insumos!D3</f>
        <v>15.87</v>
      </c>
      <c r="F390" s="21">
        <v>3</v>
      </c>
      <c r="G390" s="20">
        <f>TRUNC(((D390+((D390*F390)/100))*E390),G4)</f>
        <v>2.4519</v>
      </c>
    </row>
    <row r="391" spans="1:7" ht="15">
      <c r="A391" s="18" t="s">
        <v>833</v>
      </c>
      <c r="B391" s="1" t="s">
        <v>834</v>
      </c>
      <c r="C391" s="18" t="s">
        <v>254</v>
      </c>
      <c r="D391" s="19">
        <v>0.07750000000000001</v>
      </c>
      <c r="E391" s="20">
        <f>Insumos!D32</f>
        <v>54.62</v>
      </c>
      <c r="F391" s="21"/>
      <c r="G391" s="20">
        <f>TRUNC(((D391+((D391*F391)/100))*E391),G4)</f>
        <v>4.233</v>
      </c>
    </row>
    <row r="392" spans="5:7" ht="15">
      <c r="E392" s="6"/>
      <c r="F392" s="12" t="s">
        <v>578</v>
      </c>
      <c r="G392" s="22">
        <f>SUM(G388:G391)</f>
        <v>14.185500000000001</v>
      </c>
    </row>
    <row r="393" spans="5:7" ht="15">
      <c r="E393" s="6"/>
      <c r="F393" s="12" t="s">
        <v>579</v>
      </c>
      <c r="G393" s="23">
        <f>TRUNC(G392,2)</f>
        <v>14.18</v>
      </c>
    </row>
    <row r="394" spans="5:7" ht="31.5">
      <c r="E394" s="12" t="str">
        <f>A6</f>
        <v>[2] Benefícios e despesas indiretas (B.D.I.) %</v>
      </c>
      <c r="F394" s="24">
        <f>A7</f>
        <v>0</v>
      </c>
      <c r="G394" s="24">
        <f>TRUNC((G393*F394)/100,2)</f>
        <v>0</v>
      </c>
    </row>
    <row r="395" spans="4:7" ht="21">
      <c r="D395" s="9" t="s">
        <v>835</v>
      </c>
      <c r="E395" s="12" t="s">
        <v>581</v>
      </c>
      <c r="F395" s="12" t="s">
        <v>582</v>
      </c>
      <c r="G395" s="25">
        <f>TRUNC((G393+G394),2)</f>
        <v>14.18</v>
      </c>
    </row>
    <row r="396" spans="1:7" ht="15">
      <c r="A396" s="95" t="s">
        <v>583</v>
      </c>
      <c r="B396" s="96"/>
      <c r="C396" s="96"/>
      <c r="D396" s="96"/>
      <c r="E396" s="96"/>
      <c r="F396" s="96"/>
      <c r="G396" s="96"/>
    </row>
    <row r="397" spans="1:7" ht="15.5">
      <c r="A397" s="9" t="s">
        <v>836</v>
      </c>
      <c r="B397" s="97" t="s">
        <v>837</v>
      </c>
      <c r="C397" s="98"/>
      <c r="D397" s="98"/>
      <c r="E397" s="98"/>
      <c r="F397" s="98"/>
      <c r="G397" s="98"/>
    </row>
    <row r="398" spans="2:3" ht="15">
      <c r="B398" s="9" t="s">
        <v>569</v>
      </c>
      <c r="C398" s="9" t="s">
        <v>6</v>
      </c>
    </row>
    <row r="399" spans="1:9" ht="31.5">
      <c r="A399" s="17" t="s">
        <v>130</v>
      </c>
      <c r="B399" s="2" t="s">
        <v>131</v>
      </c>
      <c r="C399" s="17" t="s">
        <v>570</v>
      </c>
      <c r="D399" s="2"/>
      <c r="E399" s="2"/>
      <c r="F399" s="2"/>
      <c r="G399" s="2"/>
      <c r="H399" s="2"/>
      <c r="I399" s="2"/>
    </row>
    <row r="400" spans="1:7" ht="15">
      <c r="A400" s="9" t="s">
        <v>571</v>
      </c>
      <c r="B400" s="9" t="s">
        <v>572</v>
      </c>
      <c r="C400" s="9" t="s">
        <v>6</v>
      </c>
      <c r="D400" s="9" t="s">
        <v>7</v>
      </c>
      <c r="E400" s="9" t="s">
        <v>573</v>
      </c>
      <c r="F400" s="9" t="s">
        <v>574</v>
      </c>
      <c r="G400" s="9" t="s">
        <v>575</v>
      </c>
    </row>
    <row r="401" spans="1:7" ht="15">
      <c r="A401" s="18" t="s">
        <v>820</v>
      </c>
      <c r="B401" s="1" t="s">
        <v>821</v>
      </c>
      <c r="C401" s="18" t="s">
        <v>203</v>
      </c>
      <c r="D401" s="19">
        <v>0.30000000000000004</v>
      </c>
      <c r="E401" s="20">
        <f>Insumos!D10</f>
        <v>21.96</v>
      </c>
      <c r="F401" s="21">
        <v>3</v>
      </c>
      <c r="G401" s="20">
        <f>TRUNC(((D401+((D401*F401)/100))*E401),G4)</f>
        <v>6.7856</v>
      </c>
    </row>
    <row r="402" spans="1:7" ht="21">
      <c r="A402" s="18" t="s">
        <v>576</v>
      </c>
      <c r="B402" s="1" t="s">
        <v>577</v>
      </c>
      <c r="C402" s="18" t="s">
        <v>203</v>
      </c>
      <c r="D402" s="19">
        <v>0.07500000000000001</v>
      </c>
      <c r="E402" s="20">
        <f>Insumos!D3</f>
        <v>15.87</v>
      </c>
      <c r="F402" s="21">
        <v>3</v>
      </c>
      <c r="G402" s="20">
        <f>TRUNC(((D402+((D402*F402)/100))*E402),G4)</f>
        <v>1.2259</v>
      </c>
    </row>
    <row r="403" spans="1:7" ht="15">
      <c r="A403" s="18" t="s">
        <v>838</v>
      </c>
      <c r="B403" s="1" t="s">
        <v>839</v>
      </c>
      <c r="C403" s="18" t="s">
        <v>48</v>
      </c>
      <c r="D403" s="19">
        <v>0.012</v>
      </c>
      <c r="E403" s="20">
        <f>Insumos!D34</f>
        <v>140.43</v>
      </c>
      <c r="F403" s="21"/>
      <c r="G403" s="20">
        <f>TRUNC(((D403+((D403*F403)/100))*E403),G4)</f>
        <v>1.6851</v>
      </c>
    </row>
    <row r="404" spans="5:7" ht="15">
      <c r="E404" s="6"/>
      <c r="F404" s="12" t="s">
        <v>578</v>
      </c>
      <c r="G404" s="22">
        <f>SUM(G401:G403)</f>
        <v>9.6966</v>
      </c>
    </row>
    <row r="405" spans="5:7" ht="15">
      <c r="E405" s="6"/>
      <c r="F405" s="12" t="s">
        <v>579</v>
      </c>
      <c r="G405" s="23">
        <f>TRUNC(G404,2)</f>
        <v>9.69</v>
      </c>
    </row>
    <row r="406" spans="5:7" ht="31.5">
      <c r="E406" s="12" t="str">
        <f>A6</f>
        <v>[2] Benefícios e despesas indiretas (B.D.I.) %</v>
      </c>
      <c r="F406" s="24">
        <f>A7</f>
        <v>0</v>
      </c>
      <c r="G406" s="24">
        <f>TRUNC((G405*F406)/100,2)</f>
        <v>0</v>
      </c>
    </row>
    <row r="407" spans="4:7" ht="21">
      <c r="D407" s="9" t="s">
        <v>840</v>
      </c>
      <c r="E407" s="12" t="s">
        <v>581</v>
      </c>
      <c r="F407" s="12" t="s">
        <v>582</v>
      </c>
      <c r="G407" s="25">
        <f>TRUNC((G405+G406),2)</f>
        <v>9.69</v>
      </c>
    </row>
    <row r="408" spans="1:7" ht="15">
      <c r="A408" s="95" t="s">
        <v>583</v>
      </c>
      <c r="B408" s="96"/>
      <c r="C408" s="96"/>
      <c r="D408" s="96"/>
      <c r="E408" s="96"/>
      <c r="F408" s="96"/>
      <c r="G408" s="96"/>
    </row>
    <row r="409" spans="1:7" ht="15.5">
      <c r="A409" s="9" t="s">
        <v>841</v>
      </c>
      <c r="B409" s="97" t="s">
        <v>842</v>
      </c>
      <c r="C409" s="98"/>
      <c r="D409" s="98"/>
      <c r="E409" s="98"/>
      <c r="F409" s="98"/>
      <c r="G409" s="98"/>
    </row>
    <row r="410" spans="2:3" ht="15">
      <c r="B410" s="9" t="s">
        <v>569</v>
      </c>
      <c r="C410" s="9" t="s">
        <v>6</v>
      </c>
    </row>
    <row r="411" spans="1:9" ht="15">
      <c r="A411" s="17" t="s">
        <v>136</v>
      </c>
      <c r="B411" s="2" t="s">
        <v>137</v>
      </c>
      <c r="C411" s="17" t="s">
        <v>570</v>
      </c>
      <c r="D411" s="2"/>
      <c r="E411" s="2"/>
      <c r="F411" s="2"/>
      <c r="G411" s="2"/>
      <c r="H411" s="2"/>
      <c r="I411" s="2"/>
    </row>
    <row r="412" spans="1:7" ht="15">
      <c r="A412" s="9" t="s">
        <v>571</v>
      </c>
      <c r="B412" s="9" t="s">
        <v>572</v>
      </c>
      <c r="C412" s="9" t="s">
        <v>6</v>
      </c>
      <c r="D412" s="9" t="s">
        <v>7</v>
      </c>
      <c r="E412" s="9" t="s">
        <v>573</v>
      </c>
      <c r="F412" s="9" t="s">
        <v>574</v>
      </c>
      <c r="G412" s="9" t="s">
        <v>575</v>
      </c>
    </row>
    <row r="413" spans="1:7" ht="15">
      <c r="A413" s="18" t="s">
        <v>843</v>
      </c>
      <c r="B413" s="1" t="s">
        <v>844</v>
      </c>
      <c r="C413" s="18" t="s">
        <v>48</v>
      </c>
      <c r="D413" s="19">
        <v>0.30000000000000004</v>
      </c>
      <c r="E413" s="20">
        <f>Insumos!D95</f>
        <v>0.65</v>
      </c>
      <c r="F413" s="21"/>
      <c r="G413" s="20">
        <f>TRUNC(((D413+((D413*F413)/100))*E413),G4)</f>
        <v>0.195</v>
      </c>
    </row>
    <row r="414" spans="1:7" ht="15">
      <c r="A414" s="18" t="s">
        <v>820</v>
      </c>
      <c r="B414" s="1" t="s">
        <v>821</v>
      </c>
      <c r="C414" s="18" t="s">
        <v>203</v>
      </c>
      <c r="D414" s="19">
        <v>0.25</v>
      </c>
      <c r="E414" s="20">
        <f>Insumos!D10</f>
        <v>21.96</v>
      </c>
      <c r="F414" s="21">
        <v>3</v>
      </c>
      <c r="G414" s="20">
        <f>TRUNC(((D414+((D414*F414)/100))*E414),G4)</f>
        <v>5.6547</v>
      </c>
    </row>
    <row r="415" spans="1:7" ht="21">
      <c r="A415" s="18" t="s">
        <v>576</v>
      </c>
      <c r="B415" s="1" t="s">
        <v>577</v>
      </c>
      <c r="C415" s="18" t="s">
        <v>203</v>
      </c>
      <c r="D415" s="19">
        <v>0.13</v>
      </c>
      <c r="E415" s="20">
        <f>Insumos!D3</f>
        <v>15.87</v>
      </c>
      <c r="F415" s="21">
        <v>3</v>
      </c>
      <c r="G415" s="20">
        <f>TRUNC(((D415+((D415*F415)/100))*E415),G4)</f>
        <v>2.1249</v>
      </c>
    </row>
    <row r="416" spans="1:7" ht="15">
      <c r="A416" s="18" t="s">
        <v>845</v>
      </c>
      <c r="B416" s="1" t="s">
        <v>846</v>
      </c>
      <c r="C416" s="18" t="s">
        <v>254</v>
      </c>
      <c r="D416" s="19">
        <v>0.03</v>
      </c>
      <c r="E416" s="20">
        <f>Insumos!D69</f>
        <v>23.18</v>
      </c>
      <c r="F416" s="21"/>
      <c r="G416" s="20">
        <f>TRUNC(((D416+((D416*F416)/100))*E416),G4)</f>
        <v>0.6954</v>
      </c>
    </row>
    <row r="417" spans="5:7" ht="15">
      <c r="E417" s="6"/>
      <c r="F417" s="12" t="s">
        <v>578</v>
      </c>
      <c r="G417" s="22">
        <f>SUM(G413:G416)</f>
        <v>8.67</v>
      </c>
    </row>
    <row r="418" spans="5:7" ht="15">
      <c r="E418" s="6"/>
      <c r="F418" s="12" t="s">
        <v>579</v>
      </c>
      <c r="G418" s="23">
        <f>TRUNC(G417,2)</f>
        <v>8.67</v>
      </c>
    </row>
    <row r="419" spans="5:7" ht="31.5">
      <c r="E419" s="12" t="str">
        <f>A6</f>
        <v>[2] Benefícios e despesas indiretas (B.D.I.) %</v>
      </c>
      <c r="F419" s="24">
        <f>A7</f>
        <v>0</v>
      </c>
      <c r="G419" s="24">
        <f>TRUNC((G418*F419)/100,2)</f>
        <v>0</v>
      </c>
    </row>
    <row r="420" spans="4:7" ht="21">
      <c r="D420" s="9" t="s">
        <v>847</v>
      </c>
      <c r="E420" s="12" t="s">
        <v>581</v>
      </c>
      <c r="F420" s="12" t="s">
        <v>582</v>
      </c>
      <c r="G420" s="25">
        <f>TRUNC((G418+G419),2)</f>
        <v>8.67</v>
      </c>
    </row>
    <row r="421" spans="1:7" ht="15">
      <c r="A421" s="95" t="s">
        <v>583</v>
      </c>
      <c r="B421" s="96"/>
      <c r="C421" s="96"/>
      <c r="D421" s="96"/>
      <c r="E421" s="96"/>
      <c r="F421" s="96"/>
      <c r="G421" s="96"/>
    </row>
    <row r="422" spans="1:7" ht="15.5">
      <c r="A422" s="9" t="s">
        <v>848</v>
      </c>
      <c r="B422" s="97" t="s">
        <v>849</v>
      </c>
      <c r="C422" s="98"/>
      <c r="D422" s="98"/>
      <c r="E422" s="98"/>
      <c r="F422" s="98"/>
      <c r="G422" s="98"/>
    </row>
    <row r="423" spans="2:3" ht="15">
      <c r="B423" s="9" t="s">
        <v>569</v>
      </c>
      <c r="C423" s="9" t="s">
        <v>6</v>
      </c>
    </row>
    <row r="424" spans="1:9" ht="31.5">
      <c r="A424" s="17" t="s">
        <v>142</v>
      </c>
      <c r="B424" s="2" t="s">
        <v>143</v>
      </c>
      <c r="C424" s="17" t="s">
        <v>630</v>
      </c>
      <c r="D424" s="2"/>
      <c r="E424" s="2"/>
      <c r="F424" s="2"/>
      <c r="G424" s="2"/>
      <c r="H424" s="2"/>
      <c r="I424" s="2"/>
    </row>
    <row r="425" spans="1:7" ht="15">
      <c r="A425" s="9" t="s">
        <v>571</v>
      </c>
      <c r="B425" s="9" t="s">
        <v>572</v>
      </c>
      <c r="C425" s="9" t="s">
        <v>6</v>
      </c>
      <c r="D425" s="9" t="s">
        <v>7</v>
      </c>
      <c r="E425" s="9" t="s">
        <v>573</v>
      </c>
      <c r="F425" s="9" t="s">
        <v>574</v>
      </c>
      <c r="G425" s="9" t="s">
        <v>575</v>
      </c>
    </row>
    <row r="426" spans="1:7" ht="15">
      <c r="A426" s="18" t="s">
        <v>850</v>
      </c>
      <c r="B426" s="1" t="s">
        <v>851</v>
      </c>
      <c r="C426" s="18" t="s">
        <v>206</v>
      </c>
      <c r="D426" s="19">
        <v>6.6</v>
      </c>
      <c r="E426" s="20">
        <f>Insumos!D51</f>
        <v>34.84</v>
      </c>
      <c r="F426" s="21"/>
      <c r="G426" s="20">
        <f>TRUNC(((D426+((D426*F426)/100))*E426),G4)</f>
        <v>229.944</v>
      </c>
    </row>
    <row r="427" spans="1:7" ht="15">
      <c r="A427" s="18" t="s">
        <v>852</v>
      </c>
      <c r="B427" s="1" t="s">
        <v>853</v>
      </c>
      <c r="C427" s="18" t="s">
        <v>206</v>
      </c>
      <c r="D427" s="19">
        <v>13</v>
      </c>
      <c r="E427" s="20">
        <f>Insumos!D70</f>
        <v>9.42</v>
      </c>
      <c r="F427" s="21"/>
      <c r="G427" s="20">
        <f>TRUNC(((D427+((D427*F427)/100))*E427),G4)</f>
        <v>122.46</v>
      </c>
    </row>
    <row r="428" spans="1:7" ht="21">
      <c r="A428" s="18" t="s">
        <v>641</v>
      </c>
      <c r="B428" s="1" t="s">
        <v>642</v>
      </c>
      <c r="C428" s="18" t="s">
        <v>203</v>
      </c>
      <c r="D428" s="19">
        <v>7.2</v>
      </c>
      <c r="E428" s="20">
        <f>Insumos!D16</f>
        <v>23.62</v>
      </c>
      <c r="F428" s="21">
        <v>3</v>
      </c>
      <c r="G428" s="20">
        <f>TRUNC(((D428+((D428*F428)/100))*E428),G4)</f>
        <v>175.1659</v>
      </c>
    </row>
    <row r="429" spans="1:7" ht="21">
      <c r="A429" s="18" t="s">
        <v>576</v>
      </c>
      <c r="B429" s="1" t="s">
        <v>577</v>
      </c>
      <c r="C429" s="18" t="s">
        <v>203</v>
      </c>
      <c r="D429" s="19">
        <v>7.2</v>
      </c>
      <c r="E429" s="20">
        <f>Insumos!D3</f>
        <v>15.87</v>
      </c>
      <c r="F429" s="21">
        <v>3</v>
      </c>
      <c r="G429" s="20">
        <f>TRUNC(((D429+((D429*F429)/100))*E429),G4)</f>
        <v>117.6919</v>
      </c>
    </row>
    <row r="430" spans="1:7" ht="15">
      <c r="A430" s="18" t="s">
        <v>854</v>
      </c>
      <c r="B430" s="1" t="s">
        <v>855</v>
      </c>
      <c r="C430" s="18" t="s">
        <v>48</v>
      </c>
      <c r="D430" s="19">
        <v>2</v>
      </c>
      <c r="E430" s="20">
        <f>Insumos!D37</f>
        <v>211.15</v>
      </c>
      <c r="F430" s="21"/>
      <c r="G430" s="20">
        <f>TRUNC(((D430+((D430*F430)/100))*E430),G4)</f>
        <v>422.3</v>
      </c>
    </row>
    <row r="431" spans="1:7" ht="21">
      <c r="A431" s="18" t="s">
        <v>647</v>
      </c>
      <c r="B431" s="1" t="s">
        <v>648</v>
      </c>
      <c r="C431" s="18" t="s">
        <v>243</v>
      </c>
      <c r="D431" s="19">
        <v>0.18</v>
      </c>
      <c r="E431" s="20">
        <f>Insumos!D67</f>
        <v>18.29</v>
      </c>
      <c r="F431" s="21"/>
      <c r="G431" s="20">
        <f>TRUNC(((D431+((D431*F431)/100))*E431),G4)</f>
        <v>3.2922</v>
      </c>
    </row>
    <row r="432" spans="1:7" ht="15">
      <c r="A432" s="18" t="s">
        <v>856</v>
      </c>
      <c r="B432" s="1" t="s">
        <v>857</v>
      </c>
      <c r="C432" s="18" t="s">
        <v>48</v>
      </c>
      <c r="D432" s="19">
        <v>8</v>
      </c>
      <c r="E432" s="20">
        <f>Insumos!D103</f>
        <v>2.3827</v>
      </c>
      <c r="F432" s="21"/>
      <c r="G432" s="20">
        <f>TRUNC(((D432+((D432*F432)/100))*E432),G4)</f>
        <v>19.0616</v>
      </c>
    </row>
    <row r="433" spans="5:7" ht="15">
      <c r="E433" s="6"/>
      <c r="F433" s="12" t="s">
        <v>578</v>
      </c>
      <c r="G433" s="22">
        <f>SUM(G426:G432)</f>
        <v>1089.9156</v>
      </c>
    </row>
    <row r="434" spans="5:7" ht="15">
      <c r="E434" s="6"/>
      <c r="F434" s="12" t="s">
        <v>579</v>
      </c>
      <c r="G434" s="23">
        <f>TRUNC(G433,2)</f>
        <v>1089.91</v>
      </c>
    </row>
    <row r="435" spans="5:7" ht="31.5">
      <c r="E435" s="12" t="str">
        <f>A6</f>
        <v>[2] Benefícios e despesas indiretas (B.D.I.) %</v>
      </c>
      <c r="F435" s="24">
        <f>A7</f>
        <v>0</v>
      </c>
      <c r="G435" s="24">
        <f>TRUNC((G434*F435)/100,2)</f>
        <v>0</v>
      </c>
    </row>
    <row r="436" spans="4:7" ht="21">
      <c r="D436" s="9" t="s">
        <v>858</v>
      </c>
      <c r="E436" s="12" t="s">
        <v>581</v>
      </c>
      <c r="F436" s="12" t="s">
        <v>652</v>
      </c>
      <c r="G436" s="25">
        <f>TRUNC((G434+G435),2)</f>
        <v>1089.91</v>
      </c>
    </row>
    <row r="437" spans="1:7" ht="15">
      <c r="A437" s="95" t="s">
        <v>583</v>
      </c>
      <c r="B437" s="96"/>
      <c r="C437" s="96"/>
      <c r="D437" s="96"/>
      <c r="E437" s="96"/>
      <c r="F437" s="96"/>
      <c r="G437" s="96"/>
    </row>
    <row r="438" spans="1:7" ht="15.5">
      <c r="A438" s="9" t="s">
        <v>859</v>
      </c>
      <c r="B438" s="97" t="s">
        <v>860</v>
      </c>
      <c r="C438" s="98"/>
      <c r="D438" s="98"/>
      <c r="E438" s="98"/>
      <c r="F438" s="98"/>
      <c r="G438" s="98"/>
    </row>
    <row r="439" spans="2:3" ht="15">
      <c r="B439" s="9" t="s">
        <v>569</v>
      </c>
      <c r="C439" s="9" t="s">
        <v>6</v>
      </c>
    </row>
    <row r="440" spans="1:9" ht="52.5">
      <c r="A440" s="17" t="s">
        <v>146</v>
      </c>
      <c r="B440" s="2" t="s">
        <v>147</v>
      </c>
      <c r="C440" s="17" t="s">
        <v>630</v>
      </c>
      <c r="D440" s="2"/>
      <c r="E440" s="2"/>
      <c r="F440" s="2"/>
      <c r="G440" s="2"/>
      <c r="H440" s="2"/>
      <c r="I440" s="2"/>
    </row>
    <row r="441" spans="1:7" ht="15">
      <c r="A441" s="9" t="s">
        <v>571</v>
      </c>
      <c r="B441" s="9" t="s">
        <v>572</v>
      </c>
      <c r="C441" s="9" t="s">
        <v>6</v>
      </c>
      <c r="D441" s="9" t="s">
        <v>7</v>
      </c>
      <c r="E441" s="9" t="s">
        <v>573</v>
      </c>
      <c r="F441" s="9" t="s">
        <v>574</v>
      </c>
      <c r="G441" s="9" t="s">
        <v>575</v>
      </c>
    </row>
    <row r="442" spans="1:7" ht="15">
      <c r="A442" s="18" t="s">
        <v>861</v>
      </c>
      <c r="B442" s="1" t="s">
        <v>862</v>
      </c>
      <c r="C442" s="18" t="s">
        <v>48</v>
      </c>
      <c r="D442" s="19">
        <v>3</v>
      </c>
      <c r="E442" s="20">
        <f>Insumos!D63</f>
        <v>12.98</v>
      </c>
      <c r="F442" s="21"/>
      <c r="G442" s="20">
        <f>TRUNC(((D442+((D442*F442)/100))*E442),G4)</f>
        <v>38.94</v>
      </c>
    </row>
    <row r="443" spans="1:7" ht="21">
      <c r="A443" s="18" t="s">
        <v>863</v>
      </c>
      <c r="B443" s="1" t="s">
        <v>864</v>
      </c>
      <c r="C443" s="18" t="s">
        <v>48</v>
      </c>
      <c r="D443" s="19">
        <v>1</v>
      </c>
      <c r="E443" s="20">
        <f>Insumos!D59</f>
        <v>40.11</v>
      </c>
      <c r="F443" s="21"/>
      <c r="G443" s="20">
        <f>TRUNC(((D443+((D443*F443)/100))*E443),G4)</f>
        <v>40.11</v>
      </c>
    </row>
    <row r="444" spans="5:7" ht="15">
      <c r="E444" s="6"/>
      <c r="F444" s="12" t="s">
        <v>578</v>
      </c>
      <c r="G444" s="22">
        <f>SUM(G442:G443)</f>
        <v>79.05</v>
      </c>
    </row>
    <row r="445" spans="5:7" ht="15">
      <c r="E445" s="6"/>
      <c r="F445" s="12" t="s">
        <v>579</v>
      </c>
      <c r="G445" s="23">
        <f>TRUNC(G444,2)</f>
        <v>79.05</v>
      </c>
    </row>
    <row r="446" spans="5:7" ht="31.5">
      <c r="E446" s="12" t="str">
        <f>A6</f>
        <v>[2] Benefícios e despesas indiretas (B.D.I.) %</v>
      </c>
      <c r="F446" s="24">
        <f>A7</f>
        <v>0</v>
      </c>
      <c r="G446" s="24">
        <f>TRUNC((G445*F446)/100,2)</f>
        <v>0</v>
      </c>
    </row>
    <row r="447" spans="4:7" ht="21">
      <c r="D447" s="9" t="s">
        <v>865</v>
      </c>
      <c r="E447" s="12" t="s">
        <v>581</v>
      </c>
      <c r="F447" s="12" t="s">
        <v>652</v>
      </c>
      <c r="G447" s="25">
        <f>TRUNC((G445+G446),2)</f>
        <v>79.05</v>
      </c>
    </row>
    <row r="448" spans="1:7" ht="15">
      <c r="A448" s="95" t="s">
        <v>583</v>
      </c>
      <c r="B448" s="96"/>
      <c r="C448" s="96"/>
      <c r="D448" s="96"/>
      <c r="E448" s="96"/>
      <c r="F448" s="96"/>
      <c r="G448" s="96"/>
    </row>
    <row r="449" spans="1:7" ht="15.5">
      <c r="A449" s="9" t="s">
        <v>866</v>
      </c>
      <c r="B449" s="97" t="s">
        <v>867</v>
      </c>
      <c r="C449" s="98"/>
      <c r="D449" s="98"/>
      <c r="E449" s="98"/>
      <c r="F449" s="98"/>
      <c r="G449" s="98"/>
    </row>
    <row r="450" spans="2:3" ht="15">
      <c r="B450" s="9" t="s">
        <v>569</v>
      </c>
      <c r="C450" s="9" t="s">
        <v>6</v>
      </c>
    </row>
    <row r="451" spans="1:9" ht="21">
      <c r="A451" s="17" t="s">
        <v>149</v>
      </c>
      <c r="B451" s="2" t="s">
        <v>150</v>
      </c>
      <c r="C451" s="17" t="s">
        <v>630</v>
      </c>
      <c r="D451" s="2"/>
      <c r="E451" s="2"/>
      <c r="F451" s="2"/>
      <c r="G451" s="2"/>
      <c r="H451" s="2"/>
      <c r="I451" s="2"/>
    </row>
    <row r="452" spans="1:7" ht="15">
      <c r="A452" s="9" t="s">
        <v>571</v>
      </c>
      <c r="B452" s="9" t="s">
        <v>572</v>
      </c>
      <c r="C452" s="9" t="s">
        <v>6</v>
      </c>
      <c r="D452" s="9" t="s">
        <v>7</v>
      </c>
      <c r="E452" s="9" t="s">
        <v>573</v>
      </c>
      <c r="F452" s="9" t="s">
        <v>574</v>
      </c>
      <c r="G452" s="9" t="s">
        <v>575</v>
      </c>
    </row>
    <row r="453" spans="1:7" ht="21">
      <c r="A453" s="18" t="s">
        <v>641</v>
      </c>
      <c r="B453" s="1" t="s">
        <v>642</v>
      </c>
      <c r="C453" s="18" t="s">
        <v>203</v>
      </c>
      <c r="D453" s="19">
        <v>4</v>
      </c>
      <c r="E453" s="20">
        <f>Insumos!D16</f>
        <v>23.62</v>
      </c>
      <c r="F453" s="21">
        <v>3</v>
      </c>
      <c r="G453" s="20">
        <f>TRUNC(((D453+((D453*F453)/100))*E453),G4)</f>
        <v>97.3144</v>
      </c>
    </row>
    <row r="454" spans="1:7" ht="21">
      <c r="A454" s="18" t="s">
        <v>576</v>
      </c>
      <c r="B454" s="1" t="s">
        <v>577</v>
      </c>
      <c r="C454" s="18" t="s">
        <v>203</v>
      </c>
      <c r="D454" s="19">
        <v>4</v>
      </c>
      <c r="E454" s="20">
        <f>Insumos!D3</f>
        <v>15.87</v>
      </c>
      <c r="F454" s="21">
        <v>3</v>
      </c>
      <c r="G454" s="20">
        <f>TRUNC(((D454+((D454*F454)/100))*E454),G4)</f>
        <v>65.3844</v>
      </c>
    </row>
    <row r="455" spans="1:7" ht="15">
      <c r="A455" s="18" t="s">
        <v>771</v>
      </c>
      <c r="B455" s="1" t="s">
        <v>772</v>
      </c>
      <c r="C455" s="18" t="s">
        <v>48</v>
      </c>
      <c r="D455" s="19">
        <v>1</v>
      </c>
      <c r="E455" s="20">
        <f>Insumos!D12</f>
        <v>160</v>
      </c>
      <c r="F455" s="21"/>
      <c r="G455" s="20">
        <f>TRUNC(((D455+((D455*F455)/100))*E455),G4)</f>
        <v>160</v>
      </c>
    </row>
    <row r="456" spans="5:7" ht="15">
      <c r="E456" s="6"/>
      <c r="F456" s="12" t="s">
        <v>578</v>
      </c>
      <c r="G456" s="22">
        <f>SUM(G453:G455)</f>
        <v>322.6988</v>
      </c>
    </row>
    <row r="457" spans="5:7" ht="15">
      <c r="E457" s="6"/>
      <c r="F457" s="12" t="s">
        <v>579</v>
      </c>
      <c r="G457" s="23">
        <f>TRUNC(G456,2)</f>
        <v>322.69</v>
      </c>
    </row>
    <row r="458" spans="5:7" ht="31.5">
      <c r="E458" s="12" t="str">
        <f>A6</f>
        <v>[2] Benefícios e despesas indiretas (B.D.I.) %</v>
      </c>
      <c r="F458" s="24">
        <f>A7</f>
        <v>0</v>
      </c>
      <c r="G458" s="24">
        <f>TRUNC((G457*F458)/100,2)</f>
        <v>0</v>
      </c>
    </row>
    <row r="459" spans="4:7" ht="21">
      <c r="D459" s="9" t="s">
        <v>868</v>
      </c>
      <c r="E459" s="12" t="s">
        <v>581</v>
      </c>
      <c r="F459" s="12" t="s">
        <v>652</v>
      </c>
      <c r="G459" s="25">
        <f>TRUNC((G457+G458),2)</f>
        <v>322.69</v>
      </c>
    </row>
    <row r="460" spans="1:7" ht="15">
      <c r="A460" s="95" t="s">
        <v>583</v>
      </c>
      <c r="B460" s="96"/>
      <c r="C460" s="96"/>
      <c r="D460" s="96"/>
      <c r="E460" s="96"/>
      <c r="F460" s="96"/>
      <c r="G460" s="96"/>
    </row>
    <row r="461" spans="1:7" ht="15.5">
      <c r="A461" s="9" t="s">
        <v>869</v>
      </c>
      <c r="B461" s="97" t="s">
        <v>870</v>
      </c>
      <c r="C461" s="98"/>
      <c r="D461" s="98"/>
      <c r="E461" s="98"/>
      <c r="F461" s="98"/>
      <c r="G461" s="98"/>
    </row>
    <row r="462" spans="2:3" ht="15">
      <c r="B462" s="9" t="s">
        <v>569</v>
      </c>
      <c r="C462" s="9" t="s">
        <v>6</v>
      </c>
    </row>
    <row r="463" spans="1:9" ht="21">
      <c r="A463" s="17" t="s">
        <v>152</v>
      </c>
      <c r="B463" s="2" t="s">
        <v>153</v>
      </c>
      <c r="C463" s="17" t="s">
        <v>570</v>
      </c>
      <c r="D463" s="2"/>
      <c r="E463" s="2"/>
      <c r="F463" s="2"/>
      <c r="G463" s="2"/>
      <c r="H463" s="2"/>
      <c r="I463" s="2"/>
    </row>
    <row r="464" spans="1:7" ht="15">
      <c r="A464" s="9" t="s">
        <v>571</v>
      </c>
      <c r="B464" s="9" t="s">
        <v>572</v>
      </c>
      <c r="C464" s="9" t="s">
        <v>6</v>
      </c>
      <c r="D464" s="9" t="s">
        <v>7</v>
      </c>
      <c r="E464" s="9" t="s">
        <v>573</v>
      </c>
      <c r="F464" s="9" t="s">
        <v>574</v>
      </c>
      <c r="G464" s="9" t="s">
        <v>575</v>
      </c>
    </row>
    <row r="465" spans="1:7" ht="15">
      <c r="A465" s="18" t="s">
        <v>871</v>
      </c>
      <c r="B465" s="1" t="s">
        <v>872</v>
      </c>
      <c r="C465" s="18" t="s">
        <v>16</v>
      </c>
      <c r="D465" s="19">
        <v>1</v>
      </c>
      <c r="E465" s="20">
        <f>Insumos!D33</f>
        <v>515</v>
      </c>
      <c r="F465" s="21"/>
      <c r="G465" s="20">
        <f>TRUNC(((D465+((D465*F465)/100))*E465),G4)</f>
        <v>515</v>
      </c>
    </row>
    <row r="466" spans="5:7" ht="15">
      <c r="E466" s="6"/>
      <c r="F466" s="12" t="s">
        <v>578</v>
      </c>
      <c r="G466" s="22">
        <f>SUM(G465:G465)</f>
        <v>515</v>
      </c>
    </row>
    <row r="467" spans="5:7" ht="15">
      <c r="E467" s="6"/>
      <c r="F467" s="12" t="s">
        <v>579</v>
      </c>
      <c r="G467" s="23">
        <f>TRUNC(G466,2)</f>
        <v>515</v>
      </c>
    </row>
    <row r="468" spans="5:7" ht="31.5">
      <c r="E468" s="12" t="str">
        <f>A6</f>
        <v>[2] Benefícios e despesas indiretas (B.D.I.) %</v>
      </c>
      <c r="F468" s="24">
        <f>A7</f>
        <v>0</v>
      </c>
      <c r="G468" s="24">
        <f>TRUNC((G467*F468)/100,2)</f>
        <v>0</v>
      </c>
    </row>
    <row r="469" spans="4:7" ht="21">
      <c r="D469" s="9" t="s">
        <v>873</v>
      </c>
      <c r="E469" s="12" t="s">
        <v>581</v>
      </c>
      <c r="F469" s="12" t="s">
        <v>582</v>
      </c>
      <c r="G469" s="25">
        <f>TRUNC((G467+G468),2)</f>
        <v>515</v>
      </c>
    </row>
    <row r="470" spans="1:7" ht="15">
      <c r="A470" s="95" t="s">
        <v>583</v>
      </c>
      <c r="B470" s="96"/>
      <c r="C470" s="96"/>
      <c r="D470" s="96"/>
      <c r="E470" s="96"/>
      <c r="F470" s="96"/>
      <c r="G470" s="96"/>
    </row>
    <row r="471" spans="1:7" ht="15.5">
      <c r="A471" s="9" t="s">
        <v>874</v>
      </c>
      <c r="B471" s="97" t="s">
        <v>875</v>
      </c>
      <c r="C471" s="98"/>
      <c r="D471" s="98"/>
      <c r="E471" s="98"/>
      <c r="F471" s="98"/>
      <c r="G471" s="98"/>
    </row>
    <row r="472" spans="2:3" ht="15">
      <c r="B472" s="9" t="s">
        <v>569</v>
      </c>
      <c r="C472" s="9" t="s">
        <v>6</v>
      </c>
    </row>
    <row r="473" spans="1:9" ht="21">
      <c r="A473" s="17" t="s">
        <v>156</v>
      </c>
      <c r="B473" s="2" t="s">
        <v>157</v>
      </c>
      <c r="C473" s="17" t="s">
        <v>630</v>
      </c>
      <c r="D473" s="2"/>
      <c r="E473" s="2"/>
      <c r="F473" s="2"/>
      <c r="G473" s="2"/>
      <c r="H473" s="2"/>
      <c r="I473" s="2"/>
    </row>
    <row r="474" spans="1:7" ht="15">
      <c r="A474" s="9" t="s">
        <v>571</v>
      </c>
      <c r="B474" s="9" t="s">
        <v>572</v>
      </c>
      <c r="C474" s="9" t="s">
        <v>6</v>
      </c>
      <c r="D474" s="9" t="s">
        <v>7</v>
      </c>
      <c r="E474" s="9" t="s">
        <v>573</v>
      </c>
      <c r="F474" s="9" t="s">
        <v>574</v>
      </c>
      <c r="G474" s="9" t="s">
        <v>575</v>
      </c>
    </row>
    <row r="475" spans="1:7" ht="21">
      <c r="A475" s="18" t="s">
        <v>641</v>
      </c>
      <c r="B475" s="1" t="s">
        <v>642</v>
      </c>
      <c r="C475" s="18" t="s">
        <v>203</v>
      </c>
      <c r="D475" s="19">
        <v>4</v>
      </c>
      <c r="E475" s="20">
        <f>Insumos!D16</f>
        <v>23.62</v>
      </c>
      <c r="F475" s="21">
        <v>3</v>
      </c>
      <c r="G475" s="20">
        <f>TRUNC(((D475+((D475*F475)/100))*E475),G4)</f>
        <v>97.3144</v>
      </c>
    </row>
    <row r="476" spans="1:7" ht="21">
      <c r="A476" s="18" t="s">
        <v>576</v>
      </c>
      <c r="B476" s="1" t="s">
        <v>577</v>
      </c>
      <c r="C476" s="18" t="s">
        <v>203</v>
      </c>
      <c r="D476" s="19">
        <v>4</v>
      </c>
      <c r="E476" s="20">
        <f>Insumos!D3</f>
        <v>15.87</v>
      </c>
      <c r="F476" s="21">
        <v>3</v>
      </c>
      <c r="G476" s="20">
        <f>TRUNC(((D476+((D476*F476)/100))*E476),G4)</f>
        <v>65.3844</v>
      </c>
    </row>
    <row r="477" spans="1:7" ht="15">
      <c r="A477" s="18" t="s">
        <v>876</v>
      </c>
      <c r="B477" s="1" t="s">
        <v>877</v>
      </c>
      <c r="C477" s="18" t="s">
        <v>48</v>
      </c>
      <c r="D477" s="19">
        <v>1</v>
      </c>
      <c r="E477" s="20">
        <f>Insumos!D87</f>
        <v>125</v>
      </c>
      <c r="F477" s="21"/>
      <c r="G477" s="20">
        <f>TRUNC(((D477+((D477*F477)/100))*E477),G4)</f>
        <v>125</v>
      </c>
    </row>
    <row r="478" spans="5:7" ht="15">
      <c r="E478" s="6"/>
      <c r="F478" s="12" t="s">
        <v>578</v>
      </c>
      <c r="G478" s="22">
        <f>SUM(G475:G477)</f>
        <v>287.6988</v>
      </c>
    </row>
    <row r="479" spans="5:7" ht="15">
      <c r="E479" s="6"/>
      <c r="F479" s="12" t="s">
        <v>579</v>
      </c>
      <c r="G479" s="23">
        <f>TRUNC(G478,2)</f>
        <v>287.69</v>
      </c>
    </row>
    <row r="480" spans="5:7" ht="31.5">
      <c r="E480" s="12" t="str">
        <f>A6</f>
        <v>[2] Benefícios e despesas indiretas (B.D.I.) %</v>
      </c>
      <c r="F480" s="24">
        <f>A7</f>
        <v>0</v>
      </c>
      <c r="G480" s="24">
        <f>TRUNC((G479*F480)/100,2)</f>
        <v>0</v>
      </c>
    </row>
    <row r="481" spans="4:7" ht="21">
      <c r="D481" s="9" t="s">
        <v>878</v>
      </c>
      <c r="E481" s="12" t="s">
        <v>581</v>
      </c>
      <c r="F481" s="12" t="s">
        <v>652</v>
      </c>
      <c r="G481" s="25">
        <f>TRUNC((G479+G480),2)</f>
        <v>287.69</v>
      </c>
    </row>
    <row r="482" spans="1:7" ht="15">
      <c r="A482" s="95" t="s">
        <v>583</v>
      </c>
      <c r="B482" s="96"/>
      <c r="C482" s="96"/>
      <c r="D482" s="96"/>
      <c r="E482" s="96"/>
      <c r="F482" s="96"/>
      <c r="G482" s="96"/>
    </row>
    <row r="483" spans="1:7" ht="15.5">
      <c r="A483" s="9" t="s">
        <v>879</v>
      </c>
      <c r="B483" s="97" t="s">
        <v>880</v>
      </c>
      <c r="C483" s="98"/>
      <c r="D483" s="98"/>
      <c r="E483" s="98"/>
      <c r="F483" s="98"/>
      <c r="G483" s="98"/>
    </row>
    <row r="484" spans="2:3" ht="15">
      <c r="B484" s="9" t="s">
        <v>569</v>
      </c>
      <c r="C484" s="9" t="s">
        <v>6</v>
      </c>
    </row>
    <row r="485" spans="1:9" ht="21">
      <c r="A485" s="17" t="s">
        <v>159</v>
      </c>
      <c r="B485" s="2" t="s">
        <v>160</v>
      </c>
      <c r="C485" s="17" t="s">
        <v>630</v>
      </c>
      <c r="D485" s="2"/>
      <c r="E485" s="2"/>
      <c r="F485" s="2"/>
      <c r="G485" s="2"/>
      <c r="H485" s="2"/>
      <c r="I485" s="2"/>
    </row>
    <row r="486" spans="1:7" ht="15">
      <c r="A486" s="9" t="s">
        <v>571</v>
      </c>
      <c r="B486" s="9" t="s">
        <v>572</v>
      </c>
      <c r="C486" s="9" t="s">
        <v>6</v>
      </c>
      <c r="D486" s="9" t="s">
        <v>7</v>
      </c>
      <c r="E486" s="9" t="s">
        <v>573</v>
      </c>
      <c r="F486" s="9" t="s">
        <v>574</v>
      </c>
      <c r="G486" s="9" t="s">
        <v>575</v>
      </c>
    </row>
    <row r="487" spans="1:7" ht="21">
      <c r="A487" s="18" t="s">
        <v>641</v>
      </c>
      <c r="B487" s="1" t="s">
        <v>642</v>
      </c>
      <c r="C487" s="18" t="s">
        <v>203</v>
      </c>
      <c r="D487" s="19">
        <v>4</v>
      </c>
      <c r="E487" s="20">
        <f>Insumos!D16</f>
        <v>23.62</v>
      </c>
      <c r="F487" s="21">
        <v>3</v>
      </c>
      <c r="G487" s="20">
        <f>TRUNC(((D487+((D487*F487)/100))*E487),G4)</f>
        <v>97.3144</v>
      </c>
    </row>
    <row r="488" spans="1:7" ht="21">
      <c r="A488" s="18" t="s">
        <v>576</v>
      </c>
      <c r="B488" s="1" t="s">
        <v>577</v>
      </c>
      <c r="C488" s="18" t="s">
        <v>203</v>
      </c>
      <c r="D488" s="19">
        <v>4</v>
      </c>
      <c r="E488" s="20">
        <f>Insumos!D3</f>
        <v>15.87</v>
      </c>
      <c r="F488" s="21">
        <v>3</v>
      </c>
      <c r="G488" s="20">
        <f>TRUNC(((D488+((D488*F488)/100))*E488),G4)</f>
        <v>65.3844</v>
      </c>
    </row>
    <row r="489" spans="1:7" ht="15">
      <c r="A489" s="18" t="s">
        <v>881</v>
      </c>
      <c r="B489" s="1" t="s">
        <v>882</v>
      </c>
      <c r="C489" s="18" t="s">
        <v>48</v>
      </c>
      <c r="D489" s="19">
        <v>1</v>
      </c>
      <c r="E489" s="20">
        <f>Insumos!D84</f>
        <v>133.9</v>
      </c>
      <c r="F489" s="21"/>
      <c r="G489" s="20">
        <f>TRUNC(((D489+((D489*F489)/100))*E489),G4)</f>
        <v>133.9</v>
      </c>
    </row>
    <row r="490" spans="5:7" ht="15">
      <c r="E490" s="6"/>
      <c r="F490" s="12" t="s">
        <v>578</v>
      </c>
      <c r="G490" s="22">
        <f>SUM(G487:G489)</f>
        <v>296.5988</v>
      </c>
    </row>
    <row r="491" spans="5:7" ht="15">
      <c r="E491" s="6"/>
      <c r="F491" s="12" t="s">
        <v>579</v>
      </c>
      <c r="G491" s="23">
        <f>TRUNC(G490,2)</f>
        <v>296.59</v>
      </c>
    </row>
    <row r="492" spans="5:7" ht="31.5">
      <c r="E492" s="12" t="str">
        <f>A6</f>
        <v>[2] Benefícios e despesas indiretas (B.D.I.) %</v>
      </c>
      <c r="F492" s="24">
        <f>A7</f>
        <v>0</v>
      </c>
      <c r="G492" s="24">
        <f>TRUNC((G491*F492)/100,2)</f>
        <v>0</v>
      </c>
    </row>
    <row r="493" spans="4:7" ht="21">
      <c r="D493" s="9" t="s">
        <v>883</v>
      </c>
      <c r="E493" s="12" t="s">
        <v>581</v>
      </c>
      <c r="F493" s="12" t="s">
        <v>652</v>
      </c>
      <c r="G493" s="25">
        <f>TRUNC((G491+G492),2)</f>
        <v>296.59</v>
      </c>
    </row>
    <row r="494" spans="1:7" ht="15">
      <c r="A494" s="95" t="s">
        <v>583</v>
      </c>
      <c r="B494" s="96"/>
      <c r="C494" s="96"/>
      <c r="D494" s="96"/>
      <c r="E494" s="96"/>
      <c r="F494" s="96"/>
      <c r="G494" s="96"/>
    </row>
    <row r="495" spans="1:7" ht="15.5">
      <c r="A495" s="9" t="s">
        <v>884</v>
      </c>
      <c r="B495" s="97" t="s">
        <v>885</v>
      </c>
      <c r="C495" s="98"/>
      <c r="D495" s="98"/>
      <c r="E495" s="98"/>
      <c r="F495" s="98"/>
      <c r="G495" s="98"/>
    </row>
    <row r="496" spans="2:3" ht="15">
      <c r="B496" s="9" t="s">
        <v>569</v>
      </c>
      <c r="C496" s="9" t="s">
        <v>6</v>
      </c>
    </row>
    <row r="497" spans="1:9" ht="63">
      <c r="A497" s="17" t="s">
        <v>162</v>
      </c>
      <c r="B497" s="2" t="s">
        <v>163</v>
      </c>
      <c r="C497" s="17" t="s">
        <v>570</v>
      </c>
      <c r="D497" s="2"/>
      <c r="E497" s="2"/>
      <c r="F497" s="2"/>
      <c r="G497" s="2"/>
      <c r="H497" s="2"/>
      <c r="I497" s="2"/>
    </row>
    <row r="498" spans="1:7" ht="15">
      <c r="A498" s="9" t="s">
        <v>571</v>
      </c>
      <c r="B498" s="9" t="s">
        <v>572</v>
      </c>
      <c r="C498" s="9" t="s">
        <v>6</v>
      </c>
      <c r="D498" s="9" t="s">
        <v>7</v>
      </c>
      <c r="E498" s="9" t="s">
        <v>573</v>
      </c>
      <c r="F498" s="9" t="s">
        <v>574</v>
      </c>
      <c r="G498" s="9" t="s">
        <v>575</v>
      </c>
    </row>
    <row r="499" spans="1:7" ht="21">
      <c r="A499" s="18" t="s">
        <v>687</v>
      </c>
      <c r="B499" s="1" t="s">
        <v>688</v>
      </c>
      <c r="C499" s="18" t="s">
        <v>203</v>
      </c>
      <c r="D499" s="19">
        <v>0.0615</v>
      </c>
      <c r="E499" s="20">
        <f>Insumos!D5</f>
        <v>23.62</v>
      </c>
      <c r="F499" s="21">
        <v>3</v>
      </c>
      <c r="G499" s="20">
        <f>TRUNC(((D499+((D499*F499)/100))*E499),G4)</f>
        <v>1.4962</v>
      </c>
    </row>
    <row r="500" spans="1:7" ht="21">
      <c r="A500" s="18" t="s">
        <v>576</v>
      </c>
      <c r="B500" s="1" t="s">
        <v>577</v>
      </c>
      <c r="C500" s="18" t="s">
        <v>203</v>
      </c>
      <c r="D500" s="19">
        <v>0.02</v>
      </c>
      <c r="E500" s="20">
        <f>Insumos!D3</f>
        <v>15.87</v>
      </c>
      <c r="F500" s="21">
        <v>3</v>
      </c>
      <c r="G500" s="20">
        <f>TRUNC(((D500+((D500*F500)/100))*E500),G4)</f>
        <v>0.3269</v>
      </c>
    </row>
    <row r="501" spans="1:7" ht="21">
      <c r="A501" s="18" t="s">
        <v>886</v>
      </c>
      <c r="B501" s="1" t="s">
        <v>887</v>
      </c>
      <c r="C501" s="18" t="s">
        <v>16</v>
      </c>
      <c r="D501" s="19">
        <v>1</v>
      </c>
      <c r="E501" s="20">
        <f>Insumos!D6</f>
        <v>1133.47</v>
      </c>
      <c r="F501" s="21"/>
      <c r="G501" s="20">
        <f>TRUNC(((D501+((D501*F501)/100))*E501),G4)</f>
        <v>1133.47</v>
      </c>
    </row>
    <row r="502" spans="5:7" ht="15">
      <c r="E502" s="6"/>
      <c r="F502" s="12" t="s">
        <v>578</v>
      </c>
      <c r="G502" s="22">
        <f>SUM(G499:G501)</f>
        <v>1135.2931</v>
      </c>
    </row>
    <row r="503" spans="5:7" ht="15">
      <c r="E503" s="6"/>
      <c r="F503" s="12" t="s">
        <v>579</v>
      </c>
      <c r="G503" s="23">
        <f>TRUNC(G502,2)</f>
        <v>1135.29</v>
      </c>
    </row>
    <row r="504" spans="5:7" ht="31.5">
      <c r="E504" s="12" t="str">
        <f>A6</f>
        <v>[2] Benefícios e despesas indiretas (B.D.I.) %</v>
      </c>
      <c r="F504" s="24">
        <f>A7</f>
        <v>0</v>
      </c>
      <c r="G504" s="24">
        <f>TRUNC((G503*F504)/100,2)</f>
        <v>0</v>
      </c>
    </row>
    <row r="505" spans="4:7" ht="21">
      <c r="D505" s="9" t="s">
        <v>888</v>
      </c>
      <c r="E505" s="12" t="s">
        <v>581</v>
      </c>
      <c r="F505" s="12" t="s">
        <v>582</v>
      </c>
      <c r="G505" s="25">
        <f>TRUNC((G503+G504),2)</f>
        <v>1135.29</v>
      </c>
    </row>
    <row r="506" spans="1:7" ht="15">
      <c r="A506" s="95" t="s">
        <v>583</v>
      </c>
      <c r="B506" s="96"/>
      <c r="C506" s="96"/>
      <c r="D506" s="96"/>
      <c r="E506" s="96"/>
      <c r="F506" s="96"/>
      <c r="G506" s="96"/>
    </row>
    <row r="507" spans="1:7" ht="15.5">
      <c r="A507" s="9" t="s">
        <v>889</v>
      </c>
      <c r="B507" s="97" t="s">
        <v>890</v>
      </c>
      <c r="C507" s="98"/>
      <c r="D507" s="98"/>
      <c r="E507" s="98"/>
      <c r="F507" s="98"/>
      <c r="G507" s="98"/>
    </row>
    <row r="508" spans="2:3" ht="15">
      <c r="B508" s="9" t="s">
        <v>569</v>
      </c>
      <c r="C508" s="9" t="s">
        <v>6</v>
      </c>
    </row>
    <row r="509" spans="1:9" ht="31.5">
      <c r="A509" s="17" t="s">
        <v>167</v>
      </c>
      <c r="B509" s="2" t="s">
        <v>168</v>
      </c>
      <c r="C509" s="17" t="s">
        <v>570</v>
      </c>
      <c r="D509" s="2"/>
      <c r="E509" s="2"/>
      <c r="F509" s="2"/>
      <c r="G509" s="2"/>
      <c r="H509" s="2"/>
      <c r="I509" s="2"/>
    </row>
    <row r="510" spans="1:7" ht="15">
      <c r="A510" s="9" t="s">
        <v>571</v>
      </c>
      <c r="B510" s="9" t="s">
        <v>572</v>
      </c>
      <c r="C510" s="9" t="s">
        <v>6</v>
      </c>
      <c r="D510" s="9" t="s">
        <v>7</v>
      </c>
      <c r="E510" s="9" t="s">
        <v>573</v>
      </c>
      <c r="F510" s="9" t="s">
        <v>574</v>
      </c>
      <c r="G510" s="9" t="s">
        <v>575</v>
      </c>
    </row>
    <row r="511" spans="1:7" ht="15">
      <c r="A511" s="18" t="s">
        <v>587</v>
      </c>
      <c r="B511" s="1" t="s">
        <v>588</v>
      </c>
      <c r="C511" s="18" t="s">
        <v>203</v>
      </c>
      <c r="D511" s="19">
        <v>0.5</v>
      </c>
      <c r="E511" s="20">
        <f>Insumos!D13</f>
        <v>21.96</v>
      </c>
      <c r="F511" s="21">
        <v>3</v>
      </c>
      <c r="G511" s="20">
        <f>TRUNC(((D511+((D511*F511)/100))*E511),G4)</f>
        <v>11.3094</v>
      </c>
    </row>
    <row r="512" spans="1:7" ht="21">
      <c r="A512" s="18" t="s">
        <v>576</v>
      </c>
      <c r="B512" s="1" t="s">
        <v>577</v>
      </c>
      <c r="C512" s="18" t="s">
        <v>203</v>
      </c>
      <c r="D512" s="19">
        <v>0.5</v>
      </c>
      <c r="E512" s="20">
        <f>Insumos!D3</f>
        <v>15.87</v>
      </c>
      <c r="F512" s="21">
        <v>3</v>
      </c>
      <c r="G512" s="20">
        <f>TRUNC(((D512+((D512*F512)/100))*E512),G4)</f>
        <v>8.173</v>
      </c>
    </row>
    <row r="513" spans="5:7" ht="15">
      <c r="E513" s="6"/>
      <c r="F513" s="12" t="s">
        <v>578</v>
      </c>
      <c r="G513" s="22">
        <f>SUM(G511:G512)</f>
        <v>19.4824</v>
      </c>
    </row>
    <row r="514" spans="5:7" ht="15">
      <c r="E514" s="6"/>
      <c r="F514" s="12" t="s">
        <v>579</v>
      </c>
      <c r="G514" s="23">
        <f>TRUNC(G513,2)</f>
        <v>19.48</v>
      </c>
    </row>
    <row r="515" spans="5:7" ht="31.5">
      <c r="E515" s="12" t="str">
        <f>A6</f>
        <v>[2] Benefícios e despesas indiretas (B.D.I.) %</v>
      </c>
      <c r="F515" s="24">
        <f>A7</f>
        <v>0</v>
      </c>
      <c r="G515" s="24">
        <f>TRUNC((G514*F515)/100,2)</f>
        <v>0</v>
      </c>
    </row>
    <row r="516" spans="4:7" ht="21">
      <c r="D516" s="9" t="s">
        <v>891</v>
      </c>
      <c r="E516" s="12" t="s">
        <v>581</v>
      </c>
      <c r="F516" s="12" t="s">
        <v>582</v>
      </c>
      <c r="G516" s="25">
        <f>TRUNC((G514+G515),2)</f>
        <v>19.48</v>
      </c>
    </row>
    <row r="517" spans="1:7" ht="15">
      <c r="A517" s="95" t="s">
        <v>583</v>
      </c>
      <c r="B517" s="96"/>
      <c r="C517" s="96"/>
      <c r="D517" s="96"/>
      <c r="E517" s="96"/>
      <c r="F517" s="96"/>
      <c r="G517" s="96"/>
    </row>
    <row r="518" spans="1:7" ht="15.5">
      <c r="A518" s="9" t="s">
        <v>892</v>
      </c>
      <c r="B518" s="97" t="s">
        <v>837</v>
      </c>
      <c r="C518" s="98"/>
      <c r="D518" s="98"/>
      <c r="E518" s="98"/>
      <c r="F518" s="98"/>
      <c r="G518" s="98"/>
    </row>
    <row r="519" spans="2:3" ht="15">
      <c r="B519" s="9" t="s">
        <v>569</v>
      </c>
      <c r="C519" s="9" t="s">
        <v>6</v>
      </c>
    </row>
    <row r="520" spans="1:9" ht="31.5">
      <c r="A520" s="17" t="s">
        <v>130</v>
      </c>
      <c r="B520" s="2" t="s">
        <v>131</v>
      </c>
      <c r="C520" s="17" t="s">
        <v>570</v>
      </c>
      <c r="D520" s="2"/>
      <c r="E520" s="2"/>
      <c r="F520" s="2"/>
      <c r="G520" s="2"/>
      <c r="H520" s="2"/>
      <c r="I520" s="2"/>
    </row>
    <row r="521" spans="1:7" ht="15">
      <c r="A521" s="9" t="s">
        <v>571</v>
      </c>
      <c r="B521" s="9" t="s">
        <v>572</v>
      </c>
      <c r="C521" s="9" t="s">
        <v>6</v>
      </c>
      <c r="D521" s="9" t="s">
        <v>7</v>
      </c>
      <c r="E521" s="9" t="s">
        <v>573</v>
      </c>
      <c r="F521" s="9" t="s">
        <v>574</v>
      </c>
      <c r="G521" s="9" t="s">
        <v>575</v>
      </c>
    </row>
    <row r="522" spans="1:7" ht="15">
      <c r="A522" s="18" t="s">
        <v>820</v>
      </c>
      <c r="B522" s="1" t="s">
        <v>821</v>
      </c>
      <c r="C522" s="18" t="s">
        <v>203</v>
      </c>
      <c r="D522" s="19">
        <v>0.30000000000000004</v>
      </c>
      <c r="E522" s="20">
        <f>Insumos!D10</f>
        <v>21.96</v>
      </c>
      <c r="F522" s="21">
        <v>3</v>
      </c>
      <c r="G522" s="20">
        <f>TRUNC(((D522+((D522*F522)/100))*E522),G4)</f>
        <v>6.7856</v>
      </c>
    </row>
    <row r="523" spans="1:7" ht="21">
      <c r="A523" s="18" t="s">
        <v>576</v>
      </c>
      <c r="B523" s="1" t="s">
        <v>577</v>
      </c>
      <c r="C523" s="18" t="s">
        <v>203</v>
      </c>
      <c r="D523" s="19">
        <v>0.07500000000000001</v>
      </c>
      <c r="E523" s="20">
        <f>Insumos!D3</f>
        <v>15.87</v>
      </c>
      <c r="F523" s="21">
        <v>3</v>
      </c>
      <c r="G523" s="20">
        <f>TRUNC(((D523+((D523*F523)/100))*E523),G4)</f>
        <v>1.2259</v>
      </c>
    </row>
    <row r="524" spans="1:7" ht="15">
      <c r="A524" s="18" t="s">
        <v>838</v>
      </c>
      <c r="B524" s="1" t="s">
        <v>839</v>
      </c>
      <c r="C524" s="18" t="s">
        <v>48</v>
      </c>
      <c r="D524" s="19">
        <v>0.012</v>
      </c>
      <c r="E524" s="20">
        <f>Insumos!D34</f>
        <v>140.43</v>
      </c>
      <c r="F524" s="21"/>
      <c r="G524" s="20">
        <f>TRUNC(((D524+((D524*F524)/100))*E524),G4)</f>
        <v>1.6851</v>
      </c>
    </row>
    <row r="525" spans="5:7" ht="15">
      <c r="E525" s="6"/>
      <c r="F525" s="12" t="s">
        <v>578</v>
      </c>
      <c r="G525" s="22">
        <f>SUM(G522:G524)</f>
        <v>9.6966</v>
      </c>
    </row>
    <row r="526" spans="5:7" ht="15">
      <c r="E526" s="6"/>
      <c r="F526" s="12" t="s">
        <v>579</v>
      </c>
      <c r="G526" s="23">
        <f>TRUNC(G525,2)</f>
        <v>9.69</v>
      </c>
    </row>
    <row r="527" spans="5:7" ht="31.5">
      <c r="E527" s="12" t="str">
        <f>A6</f>
        <v>[2] Benefícios e despesas indiretas (B.D.I.) %</v>
      </c>
      <c r="F527" s="24">
        <f>A7</f>
        <v>0</v>
      </c>
      <c r="G527" s="24">
        <f>TRUNC((G526*F527)/100,2)</f>
        <v>0</v>
      </c>
    </row>
    <row r="528" spans="4:7" ht="21">
      <c r="D528" s="9" t="s">
        <v>893</v>
      </c>
      <c r="E528" s="12" t="s">
        <v>581</v>
      </c>
      <c r="F528" s="12" t="s">
        <v>582</v>
      </c>
      <c r="G528" s="25">
        <f>TRUNC((G526+G527),2)</f>
        <v>9.69</v>
      </c>
    </row>
    <row r="529" spans="1:7" ht="15">
      <c r="A529" s="95" t="s">
        <v>583</v>
      </c>
      <c r="B529" s="96"/>
      <c r="C529" s="96"/>
      <c r="D529" s="96"/>
      <c r="E529" s="96"/>
      <c r="F529" s="96"/>
      <c r="G529" s="96"/>
    </row>
    <row r="530" spans="1:7" ht="15.5">
      <c r="A530" s="9" t="s">
        <v>894</v>
      </c>
      <c r="B530" s="97" t="s">
        <v>895</v>
      </c>
      <c r="C530" s="98"/>
      <c r="D530" s="98"/>
      <c r="E530" s="98"/>
      <c r="F530" s="98"/>
      <c r="G530" s="98"/>
    </row>
    <row r="531" spans="2:3" ht="15">
      <c r="B531" s="9" t="s">
        <v>569</v>
      </c>
      <c r="C531" s="9" t="s">
        <v>6</v>
      </c>
    </row>
    <row r="532" spans="1:9" ht="21">
      <c r="A532" s="17" t="s">
        <v>173</v>
      </c>
      <c r="B532" s="2" t="s">
        <v>174</v>
      </c>
      <c r="C532" s="17" t="s">
        <v>630</v>
      </c>
      <c r="D532" s="2"/>
      <c r="E532" s="2"/>
      <c r="F532" s="2"/>
      <c r="G532" s="2"/>
      <c r="H532" s="2"/>
      <c r="I532" s="2"/>
    </row>
    <row r="533" spans="1:7" ht="15">
      <c r="A533" s="9" t="s">
        <v>571</v>
      </c>
      <c r="B533" s="9" t="s">
        <v>572</v>
      </c>
      <c r="C533" s="9" t="s">
        <v>6</v>
      </c>
      <c r="D533" s="9" t="s">
        <v>7</v>
      </c>
      <c r="E533" s="9" t="s">
        <v>573</v>
      </c>
      <c r="F533" s="9" t="s">
        <v>574</v>
      </c>
      <c r="G533" s="9" t="s">
        <v>575</v>
      </c>
    </row>
    <row r="534" spans="1:7" ht="15">
      <c r="A534" s="18" t="s">
        <v>896</v>
      </c>
      <c r="B534" s="1" t="s">
        <v>897</v>
      </c>
      <c r="C534" s="18" t="s">
        <v>48</v>
      </c>
      <c r="D534" s="19">
        <v>1</v>
      </c>
      <c r="E534" s="20">
        <f>Insumos!D96</f>
        <v>3.77</v>
      </c>
      <c r="F534" s="21"/>
      <c r="G534" s="20">
        <f>TRUNC(((D534+((D534*F534)/100))*E534),G4)</f>
        <v>3.77</v>
      </c>
    </row>
    <row r="535" spans="1:7" ht="21">
      <c r="A535" s="18" t="s">
        <v>898</v>
      </c>
      <c r="B535" s="1" t="s">
        <v>899</v>
      </c>
      <c r="C535" s="18" t="s">
        <v>203</v>
      </c>
      <c r="D535" s="19">
        <v>0.2</v>
      </c>
      <c r="E535" s="20">
        <f>Insumos!D15</f>
        <v>21.96</v>
      </c>
      <c r="F535" s="21">
        <v>3</v>
      </c>
      <c r="G535" s="20">
        <f>TRUNC(((D535+((D535*F535)/100))*E535),G4)</f>
        <v>4.5237</v>
      </c>
    </row>
    <row r="536" spans="5:7" ht="15">
      <c r="E536" s="6"/>
      <c r="F536" s="12" t="s">
        <v>578</v>
      </c>
      <c r="G536" s="22">
        <f>SUM(G534:G535)</f>
        <v>8.2937</v>
      </c>
    </row>
    <row r="537" spans="5:7" ht="15">
      <c r="E537" s="6"/>
      <c r="F537" s="12" t="s">
        <v>579</v>
      </c>
      <c r="G537" s="23">
        <f>TRUNC(G536,2)</f>
        <v>8.29</v>
      </c>
    </row>
    <row r="538" spans="5:7" ht="31.5">
      <c r="E538" s="12" t="str">
        <f>A6</f>
        <v>[2] Benefícios e despesas indiretas (B.D.I.) %</v>
      </c>
      <c r="F538" s="24">
        <f>A7</f>
        <v>0</v>
      </c>
      <c r="G538" s="24">
        <f>TRUNC((G537*F538)/100,2)</f>
        <v>0</v>
      </c>
    </row>
    <row r="539" spans="4:7" ht="21">
      <c r="D539" s="9" t="s">
        <v>900</v>
      </c>
      <c r="E539" s="12" t="s">
        <v>581</v>
      </c>
      <c r="F539" s="12" t="s">
        <v>652</v>
      </c>
      <c r="G539" s="25">
        <f>TRUNC((G537+G538),2)</f>
        <v>8.29</v>
      </c>
    </row>
    <row r="540" spans="1:7" ht="15">
      <c r="A540" s="95" t="s">
        <v>583</v>
      </c>
      <c r="B540" s="96"/>
      <c r="C540" s="96"/>
      <c r="D540" s="96"/>
      <c r="E540" s="96"/>
      <c r="F540" s="96"/>
      <c r="G540" s="96"/>
    </row>
    <row r="541" spans="1:7" ht="15.5">
      <c r="A541" s="9" t="s">
        <v>901</v>
      </c>
      <c r="B541" s="97" t="s">
        <v>902</v>
      </c>
      <c r="C541" s="98"/>
      <c r="D541" s="98"/>
      <c r="E541" s="98"/>
      <c r="F541" s="98"/>
      <c r="G541" s="98"/>
    </row>
    <row r="542" spans="2:3" ht="15">
      <c r="B542" s="9" t="s">
        <v>569</v>
      </c>
      <c r="C542" s="9" t="s">
        <v>6</v>
      </c>
    </row>
    <row r="543" spans="1:9" ht="42">
      <c r="A543" s="17" t="s">
        <v>176</v>
      </c>
      <c r="B543" s="2" t="s">
        <v>177</v>
      </c>
      <c r="C543" s="17" t="s">
        <v>630</v>
      </c>
      <c r="D543" s="2"/>
      <c r="E543" s="2"/>
      <c r="F543" s="2"/>
      <c r="G543" s="2"/>
      <c r="H543" s="2"/>
      <c r="I543" s="2"/>
    </row>
    <row r="544" spans="1:7" ht="15">
      <c r="A544" s="9" t="s">
        <v>571</v>
      </c>
      <c r="B544" s="9" t="s">
        <v>572</v>
      </c>
      <c r="C544" s="9" t="s">
        <v>6</v>
      </c>
      <c r="D544" s="9" t="s">
        <v>7</v>
      </c>
      <c r="E544" s="9" t="s">
        <v>573</v>
      </c>
      <c r="F544" s="9" t="s">
        <v>574</v>
      </c>
      <c r="G544" s="9" t="s">
        <v>575</v>
      </c>
    </row>
    <row r="545" spans="1:7" ht="15">
      <c r="A545" s="18" t="s">
        <v>903</v>
      </c>
      <c r="B545" s="1" t="s">
        <v>904</v>
      </c>
      <c r="C545" s="18" t="s">
        <v>48</v>
      </c>
      <c r="D545" s="19">
        <v>5</v>
      </c>
      <c r="E545" s="20">
        <f>Insumos!D66</f>
        <v>2.94</v>
      </c>
      <c r="F545" s="21"/>
      <c r="G545" s="20">
        <f>TRUNC(((D545+((D545*F545)/100))*E545),G4)</f>
        <v>14.7</v>
      </c>
    </row>
    <row r="546" spans="1:7" ht="15">
      <c r="A546" s="18" t="s">
        <v>905</v>
      </c>
      <c r="B546" s="1" t="s">
        <v>906</v>
      </c>
      <c r="C546" s="18" t="s">
        <v>48</v>
      </c>
      <c r="D546" s="19">
        <v>14</v>
      </c>
      <c r="E546" s="20">
        <f>Insumos!D61</f>
        <v>1.1755</v>
      </c>
      <c r="F546" s="21"/>
      <c r="G546" s="20">
        <f>TRUNC(((D546+((D546*F546)/100))*E546),G4)</f>
        <v>16.457</v>
      </c>
    </row>
    <row r="547" spans="1:7" ht="15">
      <c r="A547" s="18" t="s">
        <v>907</v>
      </c>
      <c r="B547" s="1" t="s">
        <v>908</v>
      </c>
      <c r="C547" s="18" t="s">
        <v>48</v>
      </c>
      <c r="D547" s="19">
        <v>1</v>
      </c>
      <c r="E547" s="20">
        <f>Insumos!D99</f>
        <v>1.03</v>
      </c>
      <c r="F547" s="21"/>
      <c r="G547" s="20">
        <f>TRUNC(((D547+((D547*F547)/100))*E547),G4)</f>
        <v>1.03</v>
      </c>
    </row>
    <row r="548" spans="1:7" ht="15">
      <c r="A548" s="18" t="s">
        <v>909</v>
      </c>
      <c r="B548" s="1" t="s">
        <v>910</v>
      </c>
      <c r="C548" s="18" t="s">
        <v>48</v>
      </c>
      <c r="D548" s="19">
        <v>2</v>
      </c>
      <c r="E548" s="20">
        <f>Insumos!D72</f>
        <v>2.47</v>
      </c>
      <c r="F548" s="21"/>
      <c r="G548" s="20">
        <f>TRUNC(((D548+((D548*F548)/100))*E548),G4)</f>
        <v>4.94</v>
      </c>
    </row>
    <row r="549" spans="1:7" ht="15">
      <c r="A549" s="18" t="s">
        <v>911</v>
      </c>
      <c r="B549" s="1" t="s">
        <v>912</v>
      </c>
      <c r="C549" s="18" t="s">
        <v>48</v>
      </c>
      <c r="D549" s="19">
        <v>1.5</v>
      </c>
      <c r="E549" s="20">
        <f>Insumos!D21</f>
        <v>108.85</v>
      </c>
      <c r="F549" s="21"/>
      <c r="G549" s="20">
        <f>TRUNC(((D549+((D549*F549)/100))*E549),G4)</f>
        <v>163.275</v>
      </c>
    </row>
    <row r="550" spans="1:7" ht="15">
      <c r="A550" s="18" t="s">
        <v>913</v>
      </c>
      <c r="B550" s="1" t="s">
        <v>914</v>
      </c>
      <c r="C550" s="18" t="s">
        <v>48</v>
      </c>
      <c r="D550" s="19">
        <v>1</v>
      </c>
      <c r="E550" s="20">
        <f>Insumos!D106</f>
        <v>1.77</v>
      </c>
      <c r="F550" s="21"/>
      <c r="G550" s="20">
        <f>TRUNC(((D550+((D550*F550)/100))*E550),G4)</f>
        <v>1.77</v>
      </c>
    </row>
    <row r="551" spans="1:7" ht="21">
      <c r="A551" s="18" t="s">
        <v>915</v>
      </c>
      <c r="B551" s="1" t="s">
        <v>916</v>
      </c>
      <c r="C551" s="18" t="s">
        <v>48</v>
      </c>
      <c r="D551" s="19">
        <v>2</v>
      </c>
      <c r="E551" s="20">
        <f>Insumos!D57</f>
        <v>9.5277</v>
      </c>
      <c r="F551" s="21"/>
      <c r="G551" s="20">
        <f>TRUNC(((D551+((D551*F551)/100))*E551),G4)</f>
        <v>19.0554</v>
      </c>
    </row>
    <row r="552" spans="1:7" ht="15">
      <c r="A552" s="18" t="s">
        <v>917</v>
      </c>
      <c r="B552" s="1" t="s">
        <v>918</v>
      </c>
      <c r="C552" s="18" t="s">
        <v>206</v>
      </c>
      <c r="D552" s="19">
        <v>45</v>
      </c>
      <c r="E552" s="20">
        <f>Insumos!D24</f>
        <v>1.97</v>
      </c>
      <c r="F552" s="21"/>
      <c r="G552" s="20">
        <f>TRUNC(((D552+((D552*F552)/100))*E552),G4)</f>
        <v>88.65</v>
      </c>
    </row>
    <row r="553" spans="1:7" ht="15">
      <c r="A553" s="18" t="s">
        <v>919</v>
      </c>
      <c r="B553" s="1" t="s">
        <v>920</v>
      </c>
      <c r="C553" s="18" t="s">
        <v>48</v>
      </c>
      <c r="D553" s="19">
        <v>1</v>
      </c>
      <c r="E553" s="20">
        <f>Insumos!D74</f>
        <v>3.17</v>
      </c>
      <c r="F553" s="21"/>
      <c r="G553" s="20">
        <f>TRUNC(((D553+((D553*F553)/100))*E553),G4)</f>
        <v>3.17</v>
      </c>
    </row>
    <row r="554" spans="1:7" ht="15">
      <c r="A554" s="18" t="s">
        <v>921</v>
      </c>
      <c r="B554" s="1" t="s">
        <v>922</v>
      </c>
      <c r="C554" s="18" t="s">
        <v>48</v>
      </c>
      <c r="D554" s="19">
        <v>3</v>
      </c>
      <c r="E554" s="20">
        <f>Insumos!D101</f>
        <v>0.7645</v>
      </c>
      <c r="F554" s="21"/>
      <c r="G554" s="20">
        <f>TRUNC(((D554+((D554*F554)/100))*E554),G4)</f>
        <v>2.2935</v>
      </c>
    </row>
    <row r="555" spans="1:7" ht="21">
      <c r="A555" s="18" t="s">
        <v>898</v>
      </c>
      <c r="B555" s="1" t="s">
        <v>899</v>
      </c>
      <c r="C555" s="18" t="s">
        <v>203</v>
      </c>
      <c r="D555" s="19">
        <v>7</v>
      </c>
      <c r="E555" s="20">
        <f>Insumos!D15</f>
        <v>21.96</v>
      </c>
      <c r="F555" s="21">
        <v>3</v>
      </c>
      <c r="G555" s="20">
        <f>TRUNC(((D555+((D555*F555)/100))*E555),G4)</f>
        <v>158.3316</v>
      </c>
    </row>
    <row r="556" spans="1:7" ht="21">
      <c r="A556" s="18" t="s">
        <v>576</v>
      </c>
      <c r="B556" s="1" t="s">
        <v>577</v>
      </c>
      <c r="C556" s="18" t="s">
        <v>203</v>
      </c>
      <c r="D556" s="19">
        <v>9</v>
      </c>
      <c r="E556" s="20">
        <f>Insumos!D3</f>
        <v>15.87</v>
      </c>
      <c r="F556" s="21">
        <v>3</v>
      </c>
      <c r="G556" s="20">
        <f>TRUNC(((D556+((D556*F556)/100))*E556),G4)</f>
        <v>147.1149</v>
      </c>
    </row>
    <row r="557" spans="5:7" ht="15">
      <c r="E557" s="6"/>
      <c r="F557" s="12" t="s">
        <v>578</v>
      </c>
      <c r="G557" s="22">
        <f>SUM(G545:G556)</f>
        <v>620.7874</v>
      </c>
    </row>
    <row r="558" spans="5:7" ht="15">
      <c r="E558" s="6"/>
      <c r="F558" s="12" t="s">
        <v>579</v>
      </c>
      <c r="G558" s="23">
        <f>TRUNC(G557,2)</f>
        <v>620.78</v>
      </c>
    </row>
    <row r="559" spans="5:7" ht="31.5">
      <c r="E559" s="12" t="str">
        <f>A6</f>
        <v>[2] Benefícios e despesas indiretas (B.D.I.) %</v>
      </c>
      <c r="F559" s="24">
        <f>A7</f>
        <v>0</v>
      </c>
      <c r="G559" s="24">
        <f>TRUNC((G558*F559)/100,2)</f>
        <v>0</v>
      </c>
    </row>
    <row r="560" spans="4:7" ht="21">
      <c r="D560" s="9" t="s">
        <v>923</v>
      </c>
      <c r="E560" s="12" t="s">
        <v>581</v>
      </c>
      <c r="F560" s="12" t="s">
        <v>652</v>
      </c>
      <c r="G560" s="25">
        <f>TRUNC((G558+G559),2)</f>
        <v>620.78</v>
      </c>
    </row>
    <row r="561" spans="1:7" ht="15">
      <c r="A561" s="95" t="s">
        <v>583</v>
      </c>
      <c r="B561" s="96"/>
      <c r="C561" s="96"/>
      <c r="D561" s="96"/>
      <c r="E561" s="96"/>
      <c r="F561" s="96"/>
      <c r="G561" s="96"/>
    </row>
    <row r="562" spans="1:7" ht="15.5">
      <c r="A562" s="9" t="s">
        <v>924</v>
      </c>
      <c r="B562" s="97" t="s">
        <v>925</v>
      </c>
      <c r="C562" s="98"/>
      <c r="D562" s="98"/>
      <c r="E562" s="98"/>
      <c r="F562" s="98"/>
      <c r="G562" s="98"/>
    </row>
    <row r="563" spans="2:3" ht="15">
      <c r="B563" s="9" t="s">
        <v>569</v>
      </c>
      <c r="C563" s="9" t="s">
        <v>6</v>
      </c>
    </row>
    <row r="564" spans="1:9" ht="42">
      <c r="A564" s="17" t="s">
        <v>179</v>
      </c>
      <c r="B564" s="2" t="s">
        <v>180</v>
      </c>
      <c r="C564" s="17" t="s">
        <v>630</v>
      </c>
      <c r="D564" s="2"/>
      <c r="E564" s="2"/>
      <c r="F564" s="2"/>
      <c r="G564" s="2"/>
      <c r="H564" s="2"/>
      <c r="I564" s="2"/>
    </row>
    <row r="565" spans="1:7" ht="15">
      <c r="A565" s="9" t="s">
        <v>571</v>
      </c>
      <c r="B565" s="9" t="s">
        <v>572</v>
      </c>
      <c r="C565" s="9" t="s">
        <v>6</v>
      </c>
      <c r="D565" s="9" t="s">
        <v>7</v>
      </c>
      <c r="E565" s="9" t="s">
        <v>573</v>
      </c>
      <c r="F565" s="9" t="s">
        <v>574</v>
      </c>
      <c r="G565" s="9" t="s">
        <v>575</v>
      </c>
    </row>
    <row r="566" spans="1:7" ht="21">
      <c r="A566" s="18" t="s">
        <v>898</v>
      </c>
      <c r="B566" s="1" t="s">
        <v>899</v>
      </c>
      <c r="C566" s="18" t="s">
        <v>203</v>
      </c>
      <c r="D566" s="19">
        <v>2.7</v>
      </c>
      <c r="E566" s="20">
        <f>Insumos!D15</f>
        <v>21.96</v>
      </c>
      <c r="F566" s="21">
        <v>3</v>
      </c>
      <c r="G566" s="20">
        <f>TRUNC(((D566+((D566*F566)/100))*E566),G4)</f>
        <v>61.0707</v>
      </c>
    </row>
    <row r="567" spans="1:7" ht="21">
      <c r="A567" s="18" t="s">
        <v>576</v>
      </c>
      <c r="B567" s="1" t="s">
        <v>577</v>
      </c>
      <c r="C567" s="18" t="s">
        <v>203</v>
      </c>
      <c r="D567" s="19">
        <v>2.7</v>
      </c>
      <c r="E567" s="20">
        <f>Insumos!D3</f>
        <v>15.87</v>
      </c>
      <c r="F567" s="21">
        <v>3</v>
      </c>
      <c r="G567" s="20">
        <f>TRUNC(((D567+((D567*F567)/100))*E567),G4)</f>
        <v>44.1344</v>
      </c>
    </row>
    <row r="568" spans="1:7" ht="21">
      <c r="A568" s="18" t="s">
        <v>926</v>
      </c>
      <c r="B568" s="1" t="s">
        <v>927</v>
      </c>
      <c r="C568" s="18" t="s">
        <v>48</v>
      </c>
      <c r="D568" s="19">
        <v>1</v>
      </c>
      <c r="E568" s="20">
        <f>Insumos!D58</f>
        <v>327.03</v>
      </c>
      <c r="F568" s="21"/>
      <c r="G568" s="20">
        <f>TRUNC(((D568+((D568*F568)/100))*E568),G4)</f>
        <v>327.03</v>
      </c>
    </row>
    <row r="569" spans="5:7" ht="15">
      <c r="E569" s="6"/>
      <c r="F569" s="12" t="s">
        <v>578</v>
      </c>
      <c r="G569" s="22">
        <f>SUM(G566:G568)</f>
        <v>432.2351</v>
      </c>
    </row>
    <row r="570" spans="5:7" ht="15">
      <c r="E570" s="6"/>
      <c r="F570" s="12" t="s">
        <v>579</v>
      </c>
      <c r="G570" s="23">
        <f>TRUNC(G569,2)</f>
        <v>432.23</v>
      </c>
    </row>
    <row r="571" spans="5:7" ht="31.5">
      <c r="E571" s="12" t="str">
        <f>A6</f>
        <v>[2] Benefícios e despesas indiretas (B.D.I.) %</v>
      </c>
      <c r="F571" s="24">
        <f>A7</f>
        <v>0</v>
      </c>
      <c r="G571" s="24">
        <f>TRUNC((G570*F571)/100,2)</f>
        <v>0</v>
      </c>
    </row>
    <row r="572" spans="4:7" ht="21">
      <c r="D572" s="9" t="s">
        <v>928</v>
      </c>
      <c r="E572" s="12" t="s">
        <v>581</v>
      </c>
      <c r="F572" s="12" t="s">
        <v>652</v>
      </c>
      <c r="G572" s="25">
        <f>TRUNC((G570+G571),2)</f>
        <v>432.23</v>
      </c>
    </row>
    <row r="573" spans="1:7" ht="15">
      <c r="A573" s="95" t="s">
        <v>583</v>
      </c>
      <c r="B573" s="96"/>
      <c r="C573" s="96"/>
      <c r="D573" s="96"/>
      <c r="E573" s="96"/>
      <c r="F573" s="96"/>
      <c r="G573" s="96"/>
    </row>
    <row r="574" spans="1:7" ht="15.5">
      <c r="A574" s="9" t="s">
        <v>929</v>
      </c>
      <c r="B574" s="97" t="s">
        <v>930</v>
      </c>
      <c r="C574" s="98"/>
      <c r="D574" s="98"/>
      <c r="E574" s="98"/>
      <c r="F574" s="98"/>
      <c r="G574" s="98"/>
    </row>
    <row r="575" spans="2:3" ht="15">
      <c r="B575" s="9" t="s">
        <v>569</v>
      </c>
      <c r="C575" s="9" t="s">
        <v>6</v>
      </c>
    </row>
    <row r="576" spans="1:9" ht="31.5">
      <c r="A576" s="17" t="s">
        <v>182</v>
      </c>
      <c r="B576" s="2" t="s">
        <v>183</v>
      </c>
      <c r="C576" s="17" t="s">
        <v>630</v>
      </c>
      <c r="D576" s="2"/>
      <c r="E576" s="2"/>
      <c r="F576" s="2"/>
      <c r="G576" s="2"/>
      <c r="H576" s="2"/>
      <c r="I576" s="2"/>
    </row>
    <row r="577" spans="1:7" ht="15">
      <c r="A577" s="9" t="s">
        <v>571</v>
      </c>
      <c r="B577" s="9" t="s">
        <v>572</v>
      </c>
      <c r="C577" s="9" t="s">
        <v>6</v>
      </c>
      <c r="D577" s="9" t="s">
        <v>7</v>
      </c>
      <c r="E577" s="9" t="s">
        <v>573</v>
      </c>
      <c r="F577" s="9" t="s">
        <v>574</v>
      </c>
      <c r="G577" s="9" t="s">
        <v>575</v>
      </c>
    </row>
    <row r="578" spans="1:7" ht="15">
      <c r="A578" s="18" t="s">
        <v>931</v>
      </c>
      <c r="B578" s="1" t="s">
        <v>932</v>
      </c>
      <c r="C578" s="18" t="s">
        <v>48</v>
      </c>
      <c r="D578" s="19">
        <v>6</v>
      </c>
      <c r="E578" s="20">
        <f>Insumos!D50</f>
        <v>2.06</v>
      </c>
      <c r="F578" s="21"/>
      <c r="G578" s="20">
        <f>TRUNC(((D578+((D578*F578)/100))*E578),G4)</f>
        <v>12.36</v>
      </c>
    </row>
    <row r="579" spans="1:7" ht="15">
      <c r="A579" s="18" t="s">
        <v>933</v>
      </c>
      <c r="B579" s="1" t="s">
        <v>934</v>
      </c>
      <c r="C579" s="18" t="s">
        <v>48</v>
      </c>
      <c r="D579" s="19">
        <v>4</v>
      </c>
      <c r="E579" s="20">
        <f>Insumos!D76</f>
        <v>1.0695</v>
      </c>
      <c r="F579" s="21"/>
      <c r="G579" s="20">
        <f>TRUNC(((D579+((D579*F579)/100))*E579),G4)</f>
        <v>4.278</v>
      </c>
    </row>
    <row r="580" spans="1:7" ht="15">
      <c r="A580" s="18" t="s">
        <v>907</v>
      </c>
      <c r="B580" s="1" t="s">
        <v>908</v>
      </c>
      <c r="C580" s="18" t="s">
        <v>48</v>
      </c>
      <c r="D580" s="19">
        <v>1</v>
      </c>
      <c r="E580" s="20">
        <f>Insumos!D99</f>
        <v>1.03</v>
      </c>
      <c r="F580" s="21"/>
      <c r="G580" s="20">
        <f>TRUNC(((D580+((D580*F580)/100))*E580),G4)</f>
        <v>1.03</v>
      </c>
    </row>
    <row r="581" spans="1:7" ht="15">
      <c r="A581" s="18" t="s">
        <v>909</v>
      </c>
      <c r="B581" s="1" t="s">
        <v>910</v>
      </c>
      <c r="C581" s="18" t="s">
        <v>48</v>
      </c>
      <c r="D581" s="19">
        <v>1</v>
      </c>
      <c r="E581" s="20">
        <f>Insumos!D72</f>
        <v>2.47</v>
      </c>
      <c r="F581" s="21"/>
      <c r="G581" s="20">
        <f>TRUNC(((D581+((D581*F581)/100))*E581),G4)</f>
        <v>2.47</v>
      </c>
    </row>
    <row r="582" spans="1:7" ht="15">
      <c r="A582" s="18" t="s">
        <v>935</v>
      </c>
      <c r="B582" s="1" t="s">
        <v>936</v>
      </c>
      <c r="C582" s="18" t="s">
        <v>48</v>
      </c>
      <c r="D582" s="19">
        <v>1</v>
      </c>
      <c r="E582" s="20">
        <f>Insumos!D97</f>
        <v>1.66</v>
      </c>
      <c r="F582" s="21"/>
      <c r="G582" s="20">
        <f>TRUNC(((D582+((D582*F582)/100))*E582),G4)</f>
        <v>1.66</v>
      </c>
    </row>
    <row r="583" spans="1:7" ht="21">
      <c r="A583" s="18" t="s">
        <v>937</v>
      </c>
      <c r="B583" s="1" t="s">
        <v>938</v>
      </c>
      <c r="C583" s="18" t="s">
        <v>48</v>
      </c>
      <c r="D583" s="19">
        <v>2</v>
      </c>
      <c r="E583" s="20">
        <f>Insumos!D45</f>
        <v>7.4241</v>
      </c>
      <c r="F583" s="21"/>
      <c r="G583" s="20">
        <f>TRUNC(((D583+((D583*F583)/100))*E583),G4)</f>
        <v>14.8482</v>
      </c>
    </row>
    <row r="584" spans="1:7" ht="15">
      <c r="A584" s="18" t="s">
        <v>917</v>
      </c>
      <c r="B584" s="1" t="s">
        <v>918</v>
      </c>
      <c r="C584" s="18" t="s">
        <v>206</v>
      </c>
      <c r="D584" s="19">
        <v>12</v>
      </c>
      <c r="E584" s="20">
        <f>Insumos!D24</f>
        <v>1.97</v>
      </c>
      <c r="F584" s="21"/>
      <c r="G584" s="20">
        <f>TRUNC(((D584+((D584*F584)/100))*E584),G4)</f>
        <v>23.64</v>
      </c>
    </row>
    <row r="585" spans="1:7" ht="15">
      <c r="A585" s="18" t="s">
        <v>919</v>
      </c>
      <c r="B585" s="1" t="s">
        <v>920</v>
      </c>
      <c r="C585" s="18" t="s">
        <v>48</v>
      </c>
      <c r="D585" s="19">
        <v>1</v>
      </c>
      <c r="E585" s="20">
        <f>Insumos!D74</f>
        <v>3.17</v>
      </c>
      <c r="F585" s="21"/>
      <c r="G585" s="20">
        <f>TRUNC(((D585+((D585*F585)/100))*E585),G4)</f>
        <v>3.17</v>
      </c>
    </row>
    <row r="586" spans="1:7" ht="15">
      <c r="A586" s="18" t="s">
        <v>939</v>
      </c>
      <c r="B586" s="1" t="s">
        <v>940</v>
      </c>
      <c r="C586" s="18" t="s">
        <v>48</v>
      </c>
      <c r="D586" s="19">
        <v>1</v>
      </c>
      <c r="E586" s="20">
        <f>Insumos!D109</f>
        <v>0.6</v>
      </c>
      <c r="F586" s="21"/>
      <c r="G586" s="20">
        <f>TRUNC(((D586+((D586*F586)/100))*E586),G4)</f>
        <v>0.6</v>
      </c>
    </row>
    <row r="587" spans="1:7" ht="21">
      <c r="A587" s="18" t="s">
        <v>898</v>
      </c>
      <c r="B587" s="1" t="s">
        <v>899</v>
      </c>
      <c r="C587" s="18" t="s">
        <v>203</v>
      </c>
      <c r="D587" s="19">
        <v>3.5</v>
      </c>
      <c r="E587" s="20">
        <f>Insumos!D15</f>
        <v>21.96</v>
      </c>
      <c r="F587" s="21">
        <v>3</v>
      </c>
      <c r="G587" s="20">
        <f>TRUNC(((D587+((D587*F587)/100))*E587),G4)</f>
        <v>79.1658</v>
      </c>
    </row>
    <row r="588" spans="1:7" ht="21">
      <c r="A588" s="18" t="s">
        <v>576</v>
      </c>
      <c r="B588" s="1" t="s">
        <v>577</v>
      </c>
      <c r="C588" s="18" t="s">
        <v>203</v>
      </c>
      <c r="D588" s="19">
        <v>5</v>
      </c>
      <c r="E588" s="20">
        <f>Insumos!D3</f>
        <v>15.87</v>
      </c>
      <c r="F588" s="21">
        <v>3</v>
      </c>
      <c r="G588" s="20">
        <f>TRUNC(((D588+((D588*F588)/100))*E588),G4)</f>
        <v>81.7305</v>
      </c>
    </row>
    <row r="589" spans="5:7" ht="15">
      <c r="E589" s="6"/>
      <c r="F589" s="12" t="s">
        <v>578</v>
      </c>
      <c r="G589" s="22">
        <f>SUM(G578:G588)</f>
        <v>224.95250000000001</v>
      </c>
    </row>
    <row r="590" spans="5:7" ht="15">
      <c r="E590" s="6"/>
      <c r="F590" s="12" t="s">
        <v>579</v>
      </c>
      <c r="G590" s="23">
        <f>TRUNC(G589,2)</f>
        <v>224.95</v>
      </c>
    </row>
    <row r="591" spans="5:7" ht="31.5">
      <c r="E591" s="12" t="str">
        <f>A6</f>
        <v>[2] Benefícios e despesas indiretas (B.D.I.) %</v>
      </c>
      <c r="F591" s="24">
        <f>A7</f>
        <v>0</v>
      </c>
      <c r="G591" s="24">
        <f>TRUNC((G590*F591)/100,2)</f>
        <v>0</v>
      </c>
    </row>
    <row r="592" spans="4:7" ht="21">
      <c r="D592" s="9" t="s">
        <v>941</v>
      </c>
      <c r="E592" s="12" t="s">
        <v>581</v>
      </c>
      <c r="F592" s="12" t="s">
        <v>652</v>
      </c>
      <c r="G592" s="25">
        <f>TRUNC((G590+G591),2)</f>
        <v>224.95</v>
      </c>
    </row>
    <row r="593" spans="1:7" ht="15">
      <c r="A593" s="95" t="s">
        <v>583</v>
      </c>
      <c r="B593" s="96"/>
      <c r="C593" s="96"/>
      <c r="D593" s="96"/>
      <c r="E593" s="96"/>
      <c r="F593" s="96"/>
      <c r="G593" s="96"/>
    </row>
  </sheetData>
  <sheetProtection sheet="1" objects="1" scenarios="1"/>
  <mergeCells count="86">
    <mergeCell ref="B574:G574"/>
    <mergeCell ref="A593:G593"/>
    <mergeCell ref="B530:G530"/>
    <mergeCell ref="A540:G540"/>
    <mergeCell ref="B541:G541"/>
    <mergeCell ref="A561:G561"/>
    <mergeCell ref="B562:G562"/>
    <mergeCell ref="A573:G573"/>
    <mergeCell ref="A529:G529"/>
    <mergeCell ref="B461:G461"/>
    <mergeCell ref="A470:G470"/>
    <mergeCell ref="B471:G471"/>
    <mergeCell ref="A482:G482"/>
    <mergeCell ref="B483:G483"/>
    <mergeCell ref="A494:G494"/>
    <mergeCell ref="B495:G495"/>
    <mergeCell ref="A506:G506"/>
    <mergeCell ref="B507:G507"/>
    <mergeCell ref="A517:G517"/>
    <mergeCell ref="B518:G518"/>
    <mergeCell ref="A460:G460"/>
    <mergeCell ref="B384:G384"/>
    <mergeCell ref="A396:G396"/>
    <mergeCell ref="B397:G397"/>
    <mergeCell ref="A408:G408"/>
    <mergeCell ref="B409:G409"/>
    <mergeCell ref="A421:G421"/>
    <mergeCell ref="B422:G422"/>
    <mergeCell ref="A437:G437"/>
    <mergeCell ref="B438:G438"/>
    <mergeCell ref="A448:G448"/>
    <mergeCell ref="B449:G449"/>
    <mergeCell ref="A383:G383"/>
    <mergeCell ref="B310:G310"/>
    <mergeCell ref="A321:G321"/>
    <mergeCell ref="B322:G322"/>
    <mergeCell ref="A332:G332"/>
    <mergeCell ref="B333:G333"/>
    <mergeCell ref="A343:G343"/>
    <mergeCell ref="B344:G344"/>
    <mergeCell ref="A353:G353"/>
    <mergeCell ref="B354:G354"/>
    <mergeCell ref="A368:G368"/>
    <mergeCell ref="B369:G369"/>
    <mergeCell ref="A309:G309"/>
    <mergeCell ref="B224:G224"/>
    <mergeCell ref="A238:G238"/>
    <mergeCell ref="B239:G239"/>
    <mergeCell ref="A250:G250"/>
    <mergeCell ref="B251:G251"/>
    <mergeCell ref="A265:G265"/>
    <mergeCell ref="B266:G266"/>
    <mergeCell ref="A279:G279"/>
    <mergeCell ref="B280:G280"/>
    <mergeCell ref="A296:G296"/>
    <mergeCell ref="B297:G297"/>
    <mergeCell ref="A223:G223"/>
    <mergeCell ref="B128:G128"/>
    <mergeCell ref="A138:G138"/>
    <mergeCell ref="B139:G139"/>
    <mergeCell ref="A161:G161"/>
    <mergeCell ref="B162:G162"/>
    <mergeCell ref="A175:G175"/>
    <mergeCell ref="B176:G176"/>
    <mergeCell ref="A186:G186"/>
    <mergeCell ref="B187:G187"/>
    <mergeCell ref="A199:G199"/>
    <mergeCell ref="B200:G200"/>
    <mergeCell ref="A127:G127"/>
    <mergeCell ref="B39:G39"/>
    <mergeCell ref="A49:G49"/>
    <mergeCell ref="B50:G50"/>
    <mergeCell ref="A60:G60"/>
    <mergeCell ref="B61:G61"/>
    <mergeCell ref="A76:G76"/>
    <mergeCell ref="B77:G77"/>
    <mergeCell ref="A91:G91"/>
    <mergeCell ref="B92:G92"/>
    <mergeCell ref="A113:G113"/>
    <mergeCell ref="B114:G114"/>
    <mergeCell ref="A38:G38"/>
    <mergeCell ref="B8:G8"/>
    <mergeCell ref="A17:G17"/>
    <mergeCell ref="B18:G18"/>
    <mergeCell ref="A28:G28"/>
    <mergeCell ref="B29:G2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scale="68" r:id="rId2"/>
  <headerFooter>
    <oddFooter>&amp;L&amp;8&amp;G Consultoria e Desenvolvimento (21) 99978-5119 www.eroveda.eti.br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174"/>
  <sheetViews>
    <sheetView workbookViewId="0" topLeftCell="A1"/>
  </sheetViews>
  <sheetFormatPr defaultColWidth="9.140625" defaultRowHeight="15"/>
  <cols>
    <col min="1" max="1" width="6.7109375" style="0" customWidth="1"/>
    <col min="2" max="2" width="50.7109375" style="0" customWidth="1"/>
    <col min="3" max="3" width="6.7109375" style="0" customWidth="1"/>
    <col min="4" max="6" width="10.7109375" style="0" customWidth="1"/>
  </cols>
  <sheetData>
    <row r="1" spans="1:2" ht="21">
      <c r="A1" s="7"/>
      <c r="B1" s="3" t="s">
        <v>195</v>
      </c>
    </row>
    <row r="2" spans="1:6" ht="21">
      <c r="A2" s="4" t="s">
        <v>196</v>
      </c>
      <c r="B2" s="4" t="s">
        <v>197</v>
      </c>
      <c r="C2" s="4" t="s">
        <v>6</v>
      </c>
      <c r="D2" s="4" t="s">
        <v>198</v>
      </c>
      <c r="E2" s="4" t="s">
        <v>199</v>
      </c>
      <c r="F2" s="4" t="s">
        <v>200</v>
      </c>
    </row>
    <row r="3" spans="1:6" ht="21">
      <c r="A3" s="5" t="s">
        <v>201</v>
      </c>
      <c r="B3" s="10" t="s">
        <v>202</v>
      </c>
      <c r="C3" s="5" t="s">
        <v>203</v>
      </c>
      <c r="D3" s="11">
        <v>15.87</v>
      </c>
      <c r="E3" s="11">
        <v>3750.4846</v>
      </c>
      <c r="F3" s="11">
        <v>13.1938</v>
      </c>
    </row>
    <row r="4" spans="1:6" ht="15">
      <c r="A4" s="5" t="s">
        <v>204</v>
      </c>
      <c r="B4" s="10" t="s">
        <v>205</v>
      </c>
      <c r="C4" s="5" t="s">
        <v>206</v>
      </c>
      <c r="D4" s="11">
        <v>35.77</v>
      </c>
      <c r="E4" s="11">
        <v>1532.72</v>
      </c>
      <c r="F4" s="11">
        <v>12.1531</v>
      </c>
    </row>
    <row r="5" spans="1:6" ht="21">
      <c r="A5" s="5" t="s">
        <v>207</v>
      </c>
      <c r="B5" s="10" t="s">
        <v>208</v>
      </c>
      <c r="C5" s="5" t="s">
        <v>203</v>
      </c>
      <c r="D5" s="11">
        <v>23.62</v>
      </c>
      <c r="E5" s="11">
        <v>1616.8137</v>
      </c>
      <c r="F5" s="11">
        <v>8.4654</v>
      </c>
    </row>
    <row r="6" spans="1:6" ht="21">
      <c r="A6" s="5" t="s">
        <v>209</v>
      </c>
      <c r="B6" s="10" t="s">
        <v>210</v>
      </c>
      <c r="C6" s="5" t="s">
        <v>16</v>
      </c>
      <c r="D6" s="11">
        <v>1133.47</v>
      </c>
      <c r="E6" s="11">
        <v>28</v>
      </c>
      <c r="F6" s="11">
        <v>7.0352</v>
      </c>
    </row>
    <row r="7" spans="1:6" ht="15">
      <c r="A7" s="5" t="s">
        <v>211</v>
      </c>
      <c r="B7" s="10" t="s">
        <v>212</v>
      </c>
      <c r="C7" s="5" t="s">
        <v>206</v>
      </c>
      <c r="D7" s="11">
        <v>57.61</v>
      </c>
      <c r="E7" s="11">
        <v>338.1</v>
      </c>
      <c r="F7" s="11">
        <v>4.3177</v>
      </c>
    </row>
    <row r="8" spans="1:6" ht="21">
      <c r="A8" s="5" t="s">
        <v>213</v>
      </c>
      <c r="B8" s="10" t="s">
        <v>214</v>
      </c>
      <c r="C8" s="5" t="s">
        <v>16</v>
      </c>
      <c r="D8" s="11">
        <v>71.43</v>
      </c>
      <c r="E8" s="11">
        <v>188.364</v>
      </c>
      <c r="F8" s="11">
        <v>2.9825</v>
      </c>
    </row>
    <row r="9" spans="1:6" ht="15">
      <c r="A9" s="5" t="s">
        <v>215</v>
      </c>
      <c r="B9" s="10" t="s">
        <v>216</v>
      </c>
      <c r="C9" s="5" t="s">
        <v>16</v>
      </c>
      <c r="D9" s="11">
        <v>55.02</v>
      </c>
      <c r="E9" s="11">
        <v>215.6</v>
      </c>
      <c r="F9" s="11">
        <v>2.6295</v>
      </c>
    </row>
    <row r="10" spans="1:6" ht="15">
      <c r="A10" s="5" t="s">
        <v>217</v>
      </c>
      <c r="B10" s="10" t="s">
        <v>218</v>
      </c>
      <c r="C10" s="5" t="s">
        <v>203</v>
      </c>
      <c r="D10" s="11">
        <v>21.96</v>
      </c>
      <c r="E10" s="11">
        <v>509.3808</v>
      </c>
      <c r="F10" s="11">
        <v>2.4796</v>
      </c>
    </row>
    <row r="11" spans="1:6" ht="15">
      <c r="A11" s="5" t="s">
        <v>219</v>
      </c>
      <c r="B11" s="10" t="s">
        <v>220</v>
      </c>
      <c r="C11" s="5" t="s">
        <v>203</v>
      </c>
      <c r="D11" s="11">
        <v>23.62</v>
      </c>
      <c r="E11" s="11">
        <v>449.4008</v>
      </c>
      <c r="F11" s="11">
        <v>2.353</v>
      </c>
    </row>
    <row r="12" spans="1:6" ht="15">
      <c r="A12" s="5" t="s">
        <v>221</v>
      </c>
      <c r="B12" s="10" t="s">
        <v>222</v>
      </c>
      <c r="C12" s="5" t="s">
        <v>48</v>
      </c>
      <c r="D12" s="11">
        <v>160</v>
      </c>
      <c r="E12" s="11">
        <v>57.448</v>
      </c>
      <c r="F12" s="11">
        <v>2.0375</v>
      </c>
    </row>
    <row r="13" spans="1:6" ht="15">
      <c r="A13" s="5" t="s">
        <v>223</v>
      </c>
      <c r="B13" s="10" t="s">
        <v>224</v>
      </c>
      <c r="C13" s="5" t="s">
        <v>203</v>
      </c>
      <c r="D13" s="11">
        <v>21.96</v>
      </c>
      <c r="E13" s="11">
        <v>324.7841</v>
      </c>
      <c r="F13" s="11">
        <v>1.581</v>
      </c>
    </row>
    <row r="14" spans="1:6" ht="15">
      <c r="A14" s="5" t="s">
        <v>225</v>
      </c>
      <c r="B14" s="10" t="s">
        <v>226</v>
      </c>
      <c r="C14" s="5" t="s">
        <v>22</v>
      </c>
      <c r="D14" s="11">
        <v>598.2636</v>
      </c>
      <c r="E14" s="11">
        <v>10.5</v>
      </c>
      <c r="F14" s="11">
        <v>1.3925</v>
      </c>
    </row>
    <row r="15" spans="1:6" ht="21">
      <c r="A15" s="5" t="s">
        <v>227</v>
      </c>
      <c r="B15" s="10" t="s">
        <v>228</v>
      </c>
      <c r="C15" s="5" t="s">
        <v>203</v>
      </c>
      <c r="D15" s="11">
        <v>21.96</v>
      </c>
      <c r="E15" s="11">
        <v>284.28</v>
      </c>
      <c r="F15" s="11">
        <v>1.3838</v>
      </c>
    </row>
    <row r="16" spans="1:6" ht="21">
      <c r="A16" s="5" t="s">
        <v>229</v>
      </c>
      <c r="B16" s="10" t="s">
        <v>230</v>
      </c>
      <c r="C16" s="5" t="s">
        <v>203</v>
      </c>
      <c r="D16" s="11">
        <v>23.62</v>
      </c>
      <c r="E16" s="11">
        <v>253.38</v>
      </c>
      <c r="F16" s="11">
        <v>1.3267</v>
      </c>
    </row>
    <row r="17" spans="1:6" ht="15">
      <c r="A17" s="5" t="s">
        <v>231</v>
      </c>
      <c r="B17" s="10" t="s">
        <v>232</v>
      </c>
      <c r="C17" s="5" t="s">
        <v>16</v>
      </c>
      <c r="D17" s="11">
        <v>33.5295</v>
      </c>
      <c r="E17" s="11">
        <v>171.24</v>
      </c>
      <c r="F17" s="11">
        <v>1.2728</v>
      </c>
    </row>
    <row r="18" spans="1:6" ht="15">
      <c r="A18" s="5" t="s">
        <v>233</v>
      </c>
      <c r="B18" s="10" t="s">
        <v>234</v>
      </c>
      <c r="C18" s="5" t="s">
        <v>206</v>
      </c>
      <c r="D18" s="11">
        <v>46.716</v>
      </c>
      <c r="E18" s="11">
        <v>99.21</v>
      </c>
      <c r="F18" s="11">
        <v>1.0275</v>
      </c>
    </row>
    <row r="19" spans="1:6" ht="21">
      <c r="A19" s="5" t="s">
        <v>235</v>
      </c>
      <c r="B19" s="10" t="s">
        <v>236</v>
      </c>
      <c r="C19" s="5" t="s">
        <v>48</v>
      </c>
      <c r="D19" s="11">
        <v>69.65</v>
      </c>
      <c r="E19" s="11">
        <v>58.2032</v>
      </c>
      <c r="F19" s="11">
        <v>0.8986</v>
      </c>
    </row>
    <row r="20" spans="1:6" ht="15">
      <c r="A20" s="5" t="s">
        <v>237</v>
      </c>
      <c r="B20" s="10" t="s">
        <v>238</v>
      </c>
      <c r="C20" s="5" t="s">
        <v>16</v>
      </c>
      <c r="D20" s="11">
        <v>37.2515</v>
      </c>
      <c r="E20" s="11">
        <v>90</v>
      </c>
      <c r="F20" s="11">
        <v>0.7431</v>
      </c>
    </row>
    <row r="21" spans="1:6" ht="15">
      <c r="A21" s="5" t="s">
        <v>239</v>
      </c>
      <c r="B21" s="10" t="s">
        <v>240</v>
      </c>
      <c r="C21" s="5" t="s">
        <v>48</v>
      </c>
      <c r="D21" s="11">
        <v>108.85</v>
      </c>
      <c r="E21" s="11">
        <v>28.5</v>
      </c>
      <c r="F21" s="11">
        <v>0.6877</v>
      </c>
    </row>
    <row r="22" spans="1:6" ht="21">
      <c r="A22" s="5" t="s">
        <v>241</v>
      </c>
      <c r="B22" s="10" t="s">
        <v>242</v>
      </c>
      <c r="C22" s="5" t="s">
        <v>243</v>
      </c>
      <c r="D22" s="11">
        <v>9.4416</v>
      </c>
      <c r="E22" s="11">
        <v>325</v>
      </c>
      <c r="F22" s="11">
        <v>0.6801</v>
      </c>
    </row>
    <row r="23" spans="1:6" ht="15">
      <c r="A23" s="5" t="s">
        <v>244</v>
      </c>
      <c r="B23" s="10" t="s">
        <v>245</v>
      </c>
      <c r="C23" s="5" t="s">
        <v>22</v>
      </c>
      <c r="D23" s="11">
        <v>375.9477</v>
      </c>
      <c r="E23" s="11">
        <v>7.32</v>
      </c>
      <c r="F23" s="11">
        <v>0.61</v>
      </c>
    </row>
    <row r="24" spans="1:6" ht="15">
      <c r="A24" s="5" t="s">
        <v>246</v>
      </c>
      <c r="B24" s="10" t="s">
        <v>247</v>
      </c>
      <c r="C24" s="5" t="s">
        <v>206</v>
      </c>
      <c r="D24" s="11">
        <v>1.97</v>
      </c>
      <c r="E24" s="11">
        <v>1323</v>
      </c>
      <c r="F24" s="11">
        <v>0.5777</v>
      </c>
    </row>
    <row r="25" spans="1:6" ht="15">
      <c r="A25" s="5" t="s">
        <v>248</v>
      </c>
      <c r="B25" s="10" t="s">
        <v>249</v>
      </c>
      <c r="C25" s="5" t="s">
        <v>48</v>
      </c>
      <c r="D25" s="11">
        <v>62.64</v>
      </c>
      <c r="E25" s="11">
        <v>39.312</v>
      </c>
      <c r="F25" s="11">
        <v>0.5459</v>
      </c>
    </row>
    <row r="26" spans="1:6" ht="15">
      <c r="A26" s="5" t="s">
        <v>250</v>
      </c>
      <c r="B26" s="10" t="s">
        <v>251</v>
      </c>
      <c r="C26" s="5" t="s">
        <v>16</v>
      </c>
      <c r="D26" s="11">
        <v>113.3</v>
      </c>
      <c r="E26" s="11">
        <v>21</v>
      </c>
      <c r="F26" s="11">
        <v>0.5274</v>
      </c>
    </row>
    <row r="27" spans="1:6" ht="15">
      <c r="A27" s="5" t="s">
        <v>252</v>
      </c>
      <c r="B27" s="10" t="s">
        <v>253</v>
      </c>
      <c r="C27" s="5" t="s">
        <v>254</v>
      </c>
      <c r="D27" s="11">
        <v>59.78</v>
      </c>
      <c r="E27" s="11">
        <v>39.33</v>
      </c>
      <c r="F27" s="11">
        <v>0.5212</v>
      </c>
    </row>
    <row r="28" spans="1:6" ht="21">
      <c r="A28" s="5" t="s">
        <v>255</v>
      </c>
      <c r="B28" s="10" t="s">
        <v>256</v>
      </c>
      <c r="C28" s="5" t="s">
        <v>203</v>
      </c>
      <c r="D28" s="11">
        <v>21.96</v>
      </c>
      <c r="E28" s="11">
        <v>93.0014</v>
      </c>
      <c r="F28" s="11">
        <v>0.4527</v>
      </c>
    </row>
    <row r="29" spans="1:6" ht="21">
      <c r="A29" s="5" t="s">
        <v>257</v>
      </c>
      <c r="B29" s="10" t="s">
        <v>258</v>
      </c>
      <c r="C29" s="5" t="s">
        <v>16</v>
      </c>
      <c r="D29" s="11">
        <v>6.1905</v>
      </c>
      <c r="E29" s="11">
        <v>265.77</v>
      </c>
      <c r="F29" s="11">
        <v>0.3647</v>
      </c>
    </row>
    <row r="30" spans="1:6" ht="21">
      <c r="A30" s="5" t="s">
        <v>259</v>
      </c>
      <c r="B30" s="10" t="s">
        <v>260</v>
      </c>
      <c r="C30" s="5" t="s">
        <v>48</v>
      </c>
      <c r="D30" s="11">
        <v>280</v>
      </c>
      <c r="E30" s="11">
        <v>5</v>
      </c>
      <c r="F30" s="11">
        <v>0.3103</v>
      </c>
    </row>
    <row r="31" spans="1:6" ht="15">
      <c r="A31" s="5" t="s">
        <v>261</v>
      </c>
      <c r="B31" s="10" t="s">
        <v>262</v>
      </c>
      <c r="C31" s="5" t="s">
        <v>206</v>
      </c>
      <c r="D31" s="11">
        <v>84.36</v>
      </c>
      <c r="E31" s="11">
        <v>14.4</v>
      </c>
      <c r="F31" s="11">
        <v>0.2693</v>
      </c>
    </row>
    <row r="32" spans="1:6" ht="15">
      <c r="A32" s="5" t="s">
        <v>263</v>
      </c>
      <c r="B32" s="10" t="s">
        <v>264</v>
      </c>
      <c r="C32" s="5" t="s">
        <v>254</v>
      </c>
      <c r="D32" s="11">
        <v>54.62</v>
      </c>
      <c r="E32" s="11">
        <v>22.2425</v>
      </c>
      <c r="F32" s="11">
        <v>0.2693</v>
      </c>
    </row>
    <row r="33" spans="1:6" ht="15">
      <c r="A33" s="5" t="s">
        <v>265</v>
      </c>
      <c r="B33" s="10" t="s">
        <v>266</v>
      </c>
      <c r="C33" s="5" t="s">
        <v>16</v>
      </c>
      <c r="D33" s="11">
        <v>515</v>
      </c>
      <c r="E33" s="11">
        <v>2.25</v>
      </c>
      <c r="F33" s="11">
        <v>0.2569</v>
      </c>
    </row>
    <row r="34" spans="1:6" ht="15">
      <c r="A34" s="5" t="s">
        <v>267</v>
      </c>
      <c r="B34" s="10" t="s">
        <v>268</v>
      </c>
      <c r="C34" s="5" t="s">
        <v>48</v>
      </c>
      <c r="D34" s="11">
        <v>140.43</v>
      </c>
      <c r="E34" s="11">
        <v>7.1735</v>
      </c>
      <c r="F34" s="11">
        <v>0.2233</v>
      </c>
    </row>
    <row r="35" spans="1:6" ht="15">
      <c r="A35" s="5" t="s">
        <v>269</v>
      </c>
      <c r="B35" s="10" t="s">
        <v>270</v>
      </c>
      <c r="C35" s="5" t="s">
        <v>16</v>
      </c>
      <c r="D35" s="11">
        <v>109.4712</v>
      </c>
      <c r="E35" s="11">
        <v>9</v>
      </c>
      <c r="F35" s="11">
        <v>0.2184</v>
      </c>
    </row>
    <row r="36" spans="1:6" ht="15">
      <c r="A36" s="5" t="s">
        <v>271</v>
      </c>
      <c r="B36" s="10" t="s">
        <v>272</v>
      </c>
      <c r="C36" s="5" t="s">
        <v>22</v>
      </c>
      <c r="D36" s="11">
        <v>549.7115</v>
      </c>
      <c r="E36" s="11">
        <v>1.59</v>
      </c>
      <c r="F36" s="11">
        <v>0.1937</v>
      </c>
    </row>
    <row r="37" spans="1:6" ht="15">
      <c r="A37" s="5" t="s">
        <v>273</v>
      </c>
      <c r="B37" s="10" t="s">
        <v>274</v>
      </c>
      <c r="C37" s="5" t="s">
        <v>48</v>
      </c>
      <c r="D37" s="11">
        <v>211.15</v>
      </c>
      <c r="E37" s="11">
        <v>4</v>
      </c>
      <c r="F37" s="11">
        <v>0.1872</v>
      </c>
    </row>
    <row r="38" spans="1:6" ht="15">
      <c r="A38" s="5" t="s">
        <v>275</v>
      </c>
      <c r="B38" s="10" t="s">
        <v>276</v>
      </c>
      <c r="C38" s="5" t="s">
        <v>48</v>
      </c>
      <c r="D38" s="11">
        <v>145.01</v>
      </c>
      <c r="E38" s="11">
        <v>5</v>
      </c>
      <c r="F38" s="11">
        <v>0.1607</v>
      </c>
    </row>
    <row r="39" spans="1:6" ht="15">
      <c r="A39" s="5" t="s">
        <v>277</v>
      </c>
      <c r="B39" s="10" t="s">
        <v>278</v>
      </c>
      <c r="C39" s="5" t="s">
        <v>22</v>
      </c>
      <c r="D39" s="11">
        <v>94.7576</v>
      </c>
      <c r="E39" s="11">
        <v>7.2</v>
      </c>
      <c r="F39" s="11">
        <v>0.1512</v>
      </c>
    </row>
    <row r="40" spans="1:6" ht="15">
      <c r="A40" s="5" t="s">
        <v>279</v>
      </c>
      <c r="B40" s="10" t="s">
        <v>280</v>
      </c>
      <c r="C40" s="5" t="s">
        <v>254</v>
      </c>
      <c r="D40" s="11">
        <v>98.52</v>
      </c>
      <c r="E40" s="11">
        <v>6.84</v>
      </c>
      <c r="F40" s="11">
        <v>0.1494</v>
      </c>
    </row>
    <row r="41" spans="1:6" ht="15">
      <c r="A41" s="5" t="s">
        <v>281</v>
      </c>
      <c r="B41" s="10" t="s">
        <v>282</v>
      </c>
      <c r="C41" s="5" t="s">
        <v>283</v>
      </c>
      <c r="D41" s="11">
        <v>90.4</v>
      </c>
      <c r="E41" s="11">
        <v>7.25</v>
      </c>
      <c r="F41" s="11">
        <v>0.1453</v>
      </c>
    </row>
    <row r="42" spans="1:6" ht="21">
      <c r="A42" s="5" t="s">
        <v>284</v>
      </c>
      <c r="B42" s="10" t="s">
        <v>285</v>
      </c>
      <c r="C42" s="5" t="s">
        <v>48</v>
      </c>
      <c r="D42" s="11">
        <v>638.39</v>
      </c>
      <c r="E42" s="11">
        <v>1</v>
      </c>
      <c r="F42" s="11">
        <v>0.1415</v>
      </c>
    </row>
    <row r="43" spans="1:6" ht="15">
      <c r="A43" s="5" t="s">
        <v>286</v>
      </c>
      <c r="B43" s="10" t="s">
        <v>287</v>
      </c>
      <c r="C43" s="5" t="s">
        <v>22</v>
      </c>
      <c r="D43" s="11">
        <v>487.3431</v>
      </c>
      <c r="E43" s="11">
        <v>1.2723</v>
      </c>
      <c r="F43" s="11">
        <v>0.1374</v>
      </c>
    </row>
    <row r="44" spans="1:6" ht="15">
      <c r="A44" s="5" t="s">
        <v>288</v>
      </c>
      <c r="B44" s="10" t="s">
        <v>289</v>
      </c>
      <c r="C44" s="5" t="s">
        <v>48</v>
      </c>
      <c r="D44" s="11">
        <v>19.41</v>
      </c>
      <c r="E44" s="11">
        <v>31.248</v>
      </c>
      <c r="F44" s="11">
        <v>0.1344</v>
      </c>
    </row>
    <row r="45" spans="1:6" ht="21">
      <c r="A45" s="5" t="s">
        <v>290</v>
      </c>
      <c r="B45" s="10" t="s">
        <v>291</v>
      </c>
      <c r="C45" s="5" t="s">
        <v>48</v>
      </c>
      <c r="D45" s="11">
        <v>7.4241</v>
      </c>
      <c r="E45" s="11">
        <v>78</v>
      </c>
      <c r="F45" s="11">
        <v>0.1283</v>
      </c>
    </row>
    <row r="46" spans="1:6" ht="15">
      <c r="A46" s="5" t="s">
        <v>292</v>
      </c>
      <c r="B46" s="10" t="s">
        <v>293</v>
      </c>
      <c r="C46" s="5" t="s">
        <v>206</v>
      </c>
      <c r="D46" s="11">
        <v>24.72</v>
      </c>
      <c r="E46" s="11">
        <v>23.149</v>
      </c>
      <c r="F46" s="11">
        <v>0.1268</v>
      </c>
    </row>
    <row r="47" spans="1:6" ht="15">
      <c r="A47" s="5" t="s">
        <v>294</v>
      </c>
      <c r="B47" s="10" t="s">
        <v>295</v>
      </c>
      <c r="C47" s="5" t="s">
        <v>22</v>
      </c>
      <c r="D47" s="11">
        <v>75.0594</v>
      </c>
      <c r="E47" s="11">
        <v>7.2</v>
      </c>
      <c r="F47" s="11">
        <v>0.1198</v>
      </c>
    </row>
    <row r="48" spans="1:6" ht="15">
      <c r="A48" s="5" t="s">
        <v>296</v>
      </c>
      <c r="B48" s="10" t="s">
        <v>297</v>
      </c>
      <c r="C48" s="5" t="s">
        <v>48</v>
      </c>
      <c r="D48" s="11">
        <v>128.83</v>
      </c>
      <c r="E48" s="11">
        <v>4</v>
      </c>
      <c r="F48" s="11">
        <v>0.1142</v>
      </c>
    </row>
    <row r="49" spans="1:6" ht="15">
      <c r="A49" s="5" t="s">
        <v>298</v>
      </c>
      <c r="B49" s="10" t="s">
        <v>299</v>
      </c>
      <c r="C49" s="5" t="s">
        <v>22</v>
      </c>
      <c r="D49" s="11">
        <v>872.1149</v>
      </c>
      <c r="E49" s="11">
        <v>0.5628</v>
      </c>
      <c r="F49" s="11">
        <v>0.1088</v>
      </c>
    </row>
    <row r="50" spans="1:6" ht="15">
      <c r="A50" s="5" t="s">
        <v>300</v>
      </c>
      <c r="B50" s="10" t="s">
        <v>301</v>
      </c>
      <c r="C50" s="5" t="s">
        <v>48</v>
      </c>
      <c r="D50" s="11">
        <v>2.06</v>
      </c>
      <c r="E50" s="11">
        <v>234</v>
      </c>
      <c r="F50" s="11">
        <v>0.1069</v>
      </c>
    </row>
    <row r="51" spans="1:6" ht="15">
      <c r="A51" s="5" t="s">
        <v>302</v>
      </c>
      <c r="B51" s="10" t="s">
        <v>303</v>
      </c>
      <c r="C51" s="5" t="s">
        <v>206</v>
      </c>
      <c r="D51" s="11">
        <v>34.84</v>
      </c>
      <c r="E51" s="11">
        <v>13.2</v>
      </c>
      <c r="F51" s="11">
        <v>0.1019</v>
      </c>
    </row>
    <row r="52" spans="1:6" ht="15">
      <c r="A52" s="5" t="s">
        <v>304</v>
      </c>
      <c r="B52" s="10" t="s">
        <v>305</v>
      </c>
      <c r="C52" s="5" t="s">
        <v>254</v>
      </c>
      <c r="D52" s="11">
        <v>84.9</v>
      </c>
      <c r="E52" s="11">
        <v>5.13</v>
      </c>
      <c r="F52" s="11">
        <v>0.0965</v>
      </c>
    </row>
    <row r="53" spans="1:6" ht="15">
      <c r="A53" s="5" t="s">
        <v>306</v>
      </c>
      <c r="B53" s="10" t="s">
        <v>307</v>
      </c>
      <c r="C53" s="5" t="s">
        <v>243</v>
      </c>
      <c r="D53" s="11">
        <v>35.04</v>
      </c>
      <c r="E53" s="11">
        <v>12.4088</v>
      </c>
      <c r="F53" s="11">
        <v>0.0964</v>
      </c>
    </row>
    <row r="54" spans="1:6" ht="21">
      <c r="A54" s="5" t="s">
        <v>308</v>
      </c>
      <c r="B54" s="10" t="s">
        <v>309</v>
      </c>
      <c r="C54" s="5" t="s">
        <v>206</v>
      </c>
      <c r="D54" s="11">
        <v>62.48</v>
      </c>
      <c r="E54" s="11">
        <v>6.96</v>
      </c>
      <c r="F54" s="11">
        <v>0.0964</v>
      </c>
    </row>
    <row r="55" spans="1:6" ht="21">
      <c r="A55" s="5" t="s">
        <v>310</v>
      </c>
      <c r="B55" s="10" t="s">
        <v>311</v>
      </c>
      <c r="C55" s="5" t="s">
        <v>203</v>
      </c>
      <c r="D55" s="11">
        <v>21.96</v>
      </c>
      <c r="E55" s="11">
        <v>18.54</v>
      </c>
      <c r="F55" s="11">
        <v>0.0903</v>
      </c>
    </row>
    <row r="56" spans="1:6" ht="21">
      <c r="A56" s="5" t="s">
        <v>312</v>
      </c>
      <c r="B56" s="10" t="s">
        <v>313</v>
      </c>
      <c r="C56" s="5" t="s">
        <v>16</v>
      </c>
      <c r="D56" s="11">
        <v>22.56</v>
      </c>
      <c r="E56" s="11">
        <v>17.1675</v>
      </c>
      <c r="F56" s="11">
        <v>0.0859</v>
      </c>
    </row>
    <row r="57" spans="1:6" ht="21">
      <c r="A57" s="5" t="s">
        <v>314</v>
      </c>
      <c r="B57" s="10" t="s">
        <v>315</v>
      </c>
      <c r="C57" s="5" t="s">
        <v>48</v>
      </c>
      <c r="D57" s="11">
        <v>9.5277</v>
      </c>
      <c r="E57" s="11">
        <v>38</v>
      </c>
      <c r="F57" s="11">
        <v>0.0803</v>
      </c>
    </row>
    <row r="58" spans="1:6" ht="21">
      <c r="A58" s="5" t="s">
        <v>316</v>
      </c>
      <c r="B58" s="10" t="s">
        <v>317</v>
      </c>
      <c r="C58" s="5" t="s">
        <v>48</v>
      </c>
      <c r="D58" s="11">
        <v>327.03</v>
      </c>
      <c r="E58" s="11">
        <v>1</v>
      </c>
      <c r="F58" s="11">
        <v>0.0725</v>
      </c>
    </row>
    <row r="59" spans="1:6" ht="21">
      <c r="A59" s="5" t="s">
        <v>318</v>
      </c>
      <c r="B59" s="10" t="s">
        <v>319</v>
      </c>
      <c r="C59" s="5" t="s">
        <v>48</v>
      </c>
      <c r="D59" s="11">
        <v>40.11</v>
      </c>
      <c r="E59" s="11">
        <v>8</v>
      </c>
      <c r="F59" s="11">
        <v>0.0711</v>
      </c>
    </row>
    <row r="60" spans="1:6" ht="15">
      <c r="A60" s="5" t="s">
        <v>320</v>
      </c>
      <c r="B60" s="10" t="s">
        <v>321</v>
      </c>
      <c r="C60" s="5" t="s">
        <v>203</v>
      </c>
      <c r="D60" s="11">
        <v>23.28</v>
      </c>
      <c r="E60" s="11">
        <v>13.5</v>
      </c>
      <c r="F60" s="11">
        <v>0.0697</v>
      </c>
    </row>
    <row r="61" spans="1:6" ht="15">
      <c r="A61" s="5" t="s">
        <v>322</v>
      </c>
      <c r="B61" s="10" t="s">
        <v>323</v>
      </c>
      <c r="C61" s="5" t="s">
        <v>48</v>
      </c>
      <c r="D61" s="11">
        <v>1.1755</v>
      </c>
      <c r="E61" s="11">
        <v>266</v>
      </c>
      <c r="F61" s="11">
        <v>0.0696</v>
      </c>
    </row>
    <row r="62" spans="1:6" ht="15">
      <c r="A62" s="5" t="s">
        <v>324</v>
      </c>
      <c r="B62" s="10" t="s">
        <v>325</v>
      </c>
      <c r="C62" s="5" t="s">
        <v>203</v>
      </c>
      <c r="D62" s="11">
        <v>16.85</v>
      </c>
      <c r="E62" s="11">
        <v>18.5777</v>
      </c>
      <c r="F62" s="11">
        <v>0.0694</v>
      </c>
    </row>
    <row r="63" spans="1:6" ht="21">
      <c r="A63" s="5" t="s">
        <v>326</v>
      </c>
      <c r="B63" s="10" t="s">
        <v>327</v>
      </c>
      <c r="C63" s="5" t="s">
        <v>48</v>
      </c>
      <c r="D63" s="11">
        <v>12.98</v>
      </c>
      <c r="E63" s="11">
        <v>24</v>
      </c>
      <c r="F63" s="11">
        <v>0.0691</v>
      </c>
    </row>
    <row r="64" spans="1:6" ht="15">
      <c r="A64" s="5" t="s">
        <v>328</v>
      </c>
      <c r="B64" s="10" t="s">
        <v>329</v>
      </c>
      <c r="C64" s="5" t="s">
        <v>48</v>
      </c>
      <c r="D64" s="11">
        <v>19.47</v>
      </c>
      <c r="E64" s="11">
        <v>15.12</v>
      </c>
      <c r="F64" s="11">
        <v>0.0653</v>
      </c>
    </row>
    <row r="65" spans="1:6" ht="15">
      <c r="A65" s="5" t="s">
        <v>330</v>
      </c>
      <c r="B65" s="10" t="s">
        <v>331</v>
      </c>
      <c r="C65" s="5" t="s">
        <v>48</v>
      </c>
      <c r="D65" s="11">
        <v>1.46</v>
      </c>
      <c r="E65" s="11">
        <v>198.42</v>
      </c>
      <c r="F65" s="11">
        <v>0.0642</v>
      </c>
    </row>
    <row r="66" spans="1:6" ht="15">
      <c r="A66" s="5" t="s">
        <v>332</v>
      </c>
      <c r="B66" s="10" t="s">
        <v>333</v>
      </c>
      <c r="C66" s="5" t="s">
        <v>48</v>
      </c>
      <c r="D66" s="11">
        <v>2.94</v>
      </c>
      <c r="E66" s="11">
        <v>95</v>
      </c>
      <c r="F66" s="11">
        <v>0.0619</v>
      </c>
    </row>
    <row r="67" spans="1:6" ht="21">
      <c r="A67" s="5" t="s">
        <v>334</v>
      </c>
      <c r="B67" s="10" t="s">
        <v>335</v>
      </c>
      <c r="C67" s="5" t="s">
        <v>243</v>
      </c>
      <c r="D67" s="11">
        <v>18.29</v>
      </c>
      <c r="E67" s="11">
        <v>14.5474</v>
      </c>
      <c r="F67" s="11">
        <v>0.059</v>
      </c>
    </row>
    <row r="68" spans="1:6" ht="15">
      <c r="A68" s="5" t="s">
        <v>336</v>
      </c>
      <c r="B68" s="10" t="s">
        <v>337</v>
      </c>
      <c r="C68" s="5" t="s">
        <v>243</v>
      </c>
      <c r="D68" s="11">
        <v>0.58</v>
      </c>
      <c r="E68" s="11">
        <v>445.481</v>
      </c>
      <c r="F68" s="11">
        <v>0.0573</v>
      </c>
    </row>
    <row r="69" spans="1:6" ht="21">
      <c r="A69" s="5" t="s">
        <v>338</v>
      </c>
      <c r="B69" s="10" t="s">
        <v>339</v>
      </c>
      <c r="C69" s="5" t="s">
        <v>254</v>
      </c>
      <c r="D69" s="11">
        <v>23.18</v>
      </c>
      <c r="E69" s="11">
        <v>11.0769</v>
      </c>
      <c r="F69" s="11">
        <v>0.0569</v>
      </c>
    </row>
    <row r="70" spans="1:6" ht="15">
      <c r="A70" s="5" t="s">
        <v>340</v>
      </c>
      <c r="B70" s="10" t="s">
        <v>341</v>
      </c>
      <c r="C70" s="5" t="s">
        <v>206</v>
      </c>
      <c r="D70" s="11">
        <v>9.42</v>
      </c>
      <c r="E70" s="11">
        <v>26</v>
      </c>
      <c r="F70" s="11">
        <v>0.0543</v>
      </c>
    </row>
    <row r="71" spans="1:6" ht="15">
      <c r="A71" s="5" t="s">
        <v>342</v>
      </c>
      <c r="B71" s="10" t="s">
        <v>343</v>
      </c>
      <c r="C71" s="5" t="s">
        <v>48</v>
      </c>
      <c r="D71" s="11">
        <v>1.43</v>
      </c>
      <c r="E71" s="11">
        <v>143.5</v>
      </c>
      <c r="F71" s="11">
        <v>0.0455</v>
      </c>
    </row>
    <row r="72" spans="1:6" ht="15">
      <c r="A72" s="5" t="s">
        <v>344</v>
      </c>
      <c r="B72" s="10" t="s">
        <v>345</v>
      </c>
      <c r="C72" s="5" t="s">
        <v>48</v>
      </c>
      <c r="D72" s="11">
        <v>2.47</v>
      </c>
      <c r="E72" s="11">
        <v>77</v>
      </c>
      <c r="F72" s="11">
        <v>0.0422</v>
      </c>
    </row>
    <row r="73" spans="1:6" ht="21">
      <c r="A73" s="5" t="s">
        <v>346</v>
      </c>
      <c r="B73" s="10" t="s">
        <v>347</v>
      </c>
      <c r="C73" s="5" t="s">
        <v>203</v>
      </c>
      <c r="D73" s="11">
        <v>25.06</v>
      </c>
      <c r="E73" s="11">
        <v>7.5713</v>
      </c>
      <c r="F73" s="11">
        <v>0.0421</v>
      </c>
    </row>
    <row r="74" spans="1:6" ht="15">
      <c r="A74" s="5" t="s">
        <v>348</v>
      </c>
      <c r="B74" s="10" t="s">
        <v>349</v>
      </c>
      <c r="C74" s="5" t="s">
        <v>48</v>
      </c>
      <c r="D74" s="11">
        <v>3.17</v>
      </c>
      <c r="E74" s="11">
        <v>58</v>
      </c>
      <c r="F74" s="11">
        <v>0.0408</v>
      </c>
    </row>
    <row r="75" spans="1:6" ht="21">
      <c r="A75" s="5" t="s">
        <v>350</v>
      </c>
      <c r="B75" s="10" t="s">
        <v>351</v>
      </c>
      <c r="C75" s="5" t="s">
        <v>16</v>
      </c>
      <c r="D75" s="11">
        <v>90</v>
      </c>
      <c r="E75" s="11">
        <v>2</v>
      </c>
      <c r="F75" s="11">
        <v>0.0399</v>
      </c>
    </row>
    <row r="76" spans="1:6" ht="15">
      <c r="A76" s="5" t="s">
        <v>352</v>
      </c>
      <c r="B76" s="10" t="s">
        <v>353</v>
      </c>
      <c r="C76" s="5" t="s">
        <v>48</v>
      </c>
      <c r="D76" s="11">
        <v>1.0695</v>
      </c>
      <c r="E76" s="11">
        <v>156</v>
      </c>
      <c r="F76" s="11">
        <v>0.037</v>
      </c>
    </row>
    <row r="77" spans="1:6" ht="15">
      <c r="A77" s="5" t="s">
        <v>354</v>
      </c>
      <c r="B77" s="10" t="s">
        <v>355</v>
      </c>
      <c r="C77" s="5" t="s">
        <v>48</v>
      </c>
      <c r="D77" s="11">
        <v>30.57</v>
      </c>
      <c r="E77" s="11">
        <v>5</v>
      </c>
      <c r="F77" s="11">
        <v>0.0339</v>
      </c>
    </row>
    <row r="78" spans="1:6" ht="15">
      <c r="A78" s="5" t="s">
        <v>356</v>
      </c>
      <c r="B78" s="10" t="s">
        <v>357</v>
      </c>
      <c r="C78" s="5" t="s">
        <v>16</v>
      </c>
      <c r="D78" s="11">
        <v>1.263</v>
      </c>
      <c r="E78" s="11">
        <v>120</v>
      </c>
      <c r="F78" s="11">
        <v>0.0335</v>
      </c>
    </row>
    <row r="79" spans="1:6" ht="15">
      <c r="A79" s="5" t="s">
        <v>358</v>
      </c>
      <c r="B79" s="10" t="s">
        <v>359</v>
      </c>
      <c r="C79" s="5" t="s">
        <v>48</v>
      </c>
      <c r="D79" s="11">
        <v>23.15</v>
      </c>
      <c r="E79" s="11">
        <v>6.4</v>
      </c>
      <c r="F79" s="11">
        <v>0.0328</v>
      </c>
    </row>
    <row r="80" spans="1:6" ht="15">
      <c r="A80" s="5" t="s">
        <v>360</v>
      </c>
      <c r="B80" s="10" t="s">
        <v>361</v>
      </c>
      <c r="C80" s="5" t="s">
        <v>48</v>
      </c>
      <c r="D80" s="11">
        <v>1.63</v>
      </c>
      <c r="E80" s="11">
        <v>90</v>
      </c>
      <c r="F80" s="11">
        <v>0.0325</v>
      </c>
    </row>
    <row r="81" spans="1:6" ht="15">
      <c r="A81" s="5" t="s">
        <v>362</v>
      </c>
      <c r="B81" s="10" t="s">
        <v>363</v>
      </c>
      <c r="C81" s="5" t="s">
        <v>206</v>
      </c>
      <c r="D81" s="11">
        <v>7.16</v>
      </c>
      <c r="E81" s="11">
        <v>19.92</v>
      </c>
      <c r="F81" s="11">
        <v>0.0316</v>
      </c>
    </row>
    <row r="82" spans="1:6" ht="15">
      <c r="A82" s="5" t="s">
        <v>364</v>
      </c>
      <c r="B82" s="10" t="s">
        <v>365</v>
      </c>
      <c r="C82" s="5" t="s">
        <v>48</v>
      </c>
      <c r="D82" s="11">
        <v>0.63</v>
      </c>
      <c r="E82" s="11">
        <v>221.4</v>
      </c>
      <c r="F82" s="11">
        <v>0.0309</v>
      </c>
    </row>
    <row r="83" spans="1:6" ht="15">
      <c r="A83" s="5" t="s">
        <v>366</v>
      </c>
      <c r="B83" s="10" t="s">
        <v>367</v>
      </c>
      <c r="C83" s="5" t="s">
        <v>48</v>
      </c>
      <c r="D83" s="11">
        <v>19.47</v>
      </c>
      <c r="E83" s="11">
        <v>7.056</v>
      </c>
      <c r="F83" s="11">
        <v>0.0305</v>
      </c>
    </row>
    <row r="84" spans="1:6" ht="15">
      <c r="A84" s="5" t="s">
        <v>368</v>
      </c>
      <c r="B84" s="10" t="s">
        <v>369</v>
      </c>
      <c r="C84" s="5" t="s">
        <v>48</v>
      </c>
      <c r="D84" s="11">
        <v>133.9</v>
      </c>
      <c r="E84" s="11">
        <v>1</v>
      </c>
      <c r="F84" s="11">
        <v>0.0297</v>
      </c>
    </row>
    <row r="85" spans="1:6" ht="15">
      <c r="A85" s="5" t="s">
        <v>370</v>
      </c>
      <c r="B85" s="10" t="s">
        <v>371</v>
      </c>
      <c r="C85" s="5" t="s">
        <v>206</v>
      </c>
      <c r="D85" s="11">
        <v>38.93</v>
      </c>
      <c r="E85" s="11">
        <v>3.3</v>
      </c>
      <c r="F85" s="11">
        <v>0.0285</v>
      </c>
    </row>
    <row r="86" spans="1:6" ht="21">
      <c r="A86" s="5" t="s">
        <v>372</v>
      </c>
      <c r="B86" s="10" t="s">
        <v>373</v>
      </c>
      <c r="C86" s="5" t="s">
        <v>48</v>
      </c>
      <c r="D86" s="11">
        <v>0.63</v>
      </c>
      <c r="E86" s="11">
        <v>198.42</v>
      </c>
      <c r="F86" s="11">
        <v>0.0277</v>
      </c>
    </row>
    <row r="87" spans="1:6" ht="15">
      <c r="A87" s="5" t="s">
        <v>374</v>
      </c>
      <c r="B87" s="10" t="s">
        <v>375</v>
      </c>
      <c r="C87" s="5" t="s">
        <v>48</v>
      </c>
      <c r="D87" s="11">
        <v>125</v>
      </c>
      <c r="E87" s="11">
        <v>1</v>
      </c>
      <c r="F87" s="11">
        <v>0.0277</v>
      </c>
    </row>
    <row r="88" spans="1:6" ht="21">
      <c r="A88" s="5" t="s">
        <v>376</v>
      </c>
      <c r="B88" s="10" t="s">
        <v>377</v>
      </c>
      <c r="C88" s="5" t="s">
        <v>283</v>
      </c>
      <c r="D88" s="11">
        <v>90.4</v>
      </c>
      <c r="E88" s="11">
        <v>1.2988</v>
      </c>
      <c r="F88" s="11">
        <v>0.026</v>
      </c>
    </row>
    <row r="89" spans="1:6" ht="15">
      <c r="A89" s="5" t="s">
        <v>378</v>
      </c>
      <c r="B89" s="10" t="s">
        <v>379</v>
      </c>
      <c r="C89" s="5" t="s">
        <v>48</v>
      </c>
      <c r="D89" s="11">
        <v>28.74</v>
      </c>
      <c r="E89" s="11">
        <v>4</v>
      </c>
      <c r="F89" s="11">
        <v>0.0255</v>
      </c>
    </row>
    <row r="90" spans="1:6" ht="21">
      <c r="A90" s="5" t="s">
        <v>380</v>
      </c>
      <c r="B90" s="10" t="s">
        <v>381</v>
      </c>
      <c r="C90" s="5" t="s">
        <v>203</v>
      </c>
      <c r="D90" s="11">
        <v>21.96</v>
      </c>
      <c r="E90" s="11">
        <v>5.15</v>
      </c>
      <c r="F90" s="11">
        <v>0.0251</v>
      </c>
    </row>
    <row r="91" spans="1:6" ht="15">
      <c r="A91" s="5" t="s">
        <v>382</v>
      </c>
      <c r="B91" s="10" t="s">
        <v>383</v>
      </c>
      <c r="C91" s="5" t="s">
        <v>22</v>
      </c>
      <c r="D91" s="11">
        <v>118.5</v>
      </c>
      <c r="E91" s="11">
        <v>0.7917</v>
      </c>
      <c r="F91" s="11">
        <v>0.0208</v>
      </c>
    </row>
    <row r="92" spans="1:6" ht="21">
      <c r="A92" s="5" t="s">
        <v>384</v>
      </c>
      <c r="B92" s="10" t="s">
        <v>385</v>
      </c>
      <c r="C92" s="5" t="s">
        <v>48</v>
      </c>
      <c r="D92" s="11">
        <v>86.67</v>
      </c>
      <c r="E92" s="11">
        <v>1</v>
      </c>
      <c r="F92" s="11">
        <v>0.0192</v>
      </c>
    </row>
    <row r="93" spans="1:6" ht="21">
      <c r="A93" s="5" t="s">
        <v>386</v>
      </c>
      <c r="B93" s="10" t="s">
        <v>387</v>
      </c>
      <c r="C93" s="5" t="s">
        <v>16</v>
      </c>
      <c r="D93" s="11">
        <v>24.9</v>
      </c>
      <c r="E93" s="11">
        <v>3.375</v>
      </c>
      <c r="F93" s="11">
        <v>0.0186</v>
      </c>
    </row>
    <row r="94" spans="1:6" ht="15">
      <c r="A94" s="5" t="s">
        <v>388</v>
      </c>
      <c r="B94" s="10" t="s">
        <v>389</v>
      </c>
      <c r="C94" s="5" t="s">
        <v>243</v>
      </c>
      <c r="D94" s="11">
        <v>10.3208</v>
      </c>
      <c r="E94" s="11">
        <v>8</v>
      </c>
      <c r="F94" s="11">
        <v>0.0183</v>
      </c>
    </row>
    <row r="95" spans="1:6" ht="15">
      <c r="A95" s="5" t="s">
        <v>390</v>
      </c>
      <c r="B95" s="10" t="s">
        <v>391</v>
      </c>
      <c r="C95" s="5" t="s">
        <v>48</v>
      </c>
      <c r="D95" s="11">
        <v>0.65</v>
      </c>
      <c r="E95" s="11">
        <v>110.769</v>
      </c>
      <c r="F95" s="11">
        <v>0.016</v>
      </c>
    </row>
    <row r="96" spans="1:6" ht="15">
      <c r="A96" s="5" t="s">
        <v>392</v>
      </c>
      <c r="B96" s="10" t="s">
        <v>393</v>
      </c>
      <c r="C96" s="5" t="s">
        <v>48</v>
      </c>
      <c r="D96" s="11">
        <v>3.77</v>
      </c>
      <c r="E96" s="11">
        <v>19</v>
      </c>
      <c r="F96" s="11">
        <v>0.0159</v>
      </c>
    </row>
    <row r="97" spans="1:6" ht="15">
      <c r="A97" s="5" t="s">
        <v>394</v>
      </c>
      <c r="B97" s="10" t="s">
        <v>395</v>
      </c>
      <c r="C97" s="5" t="s">
        <v>48</v>
      </c>
      <c r="D97" s="11">
        <v>1.66</v>
      </c>
      <c r="E97" s="11">
        <v>39</v>
      </c>
      <c r="F97" s="11">
        <v>0.0144</v>
      </c>
    </row>
    <row r="98" spans="1:6" ht="21">
      <c r="A98" s="5" t="s">
        <v>396</v>
      </c>
      <c r="B98" s="10" t="s">
        <v>397</v>
      </c>
      <c r="C98" s="5" t="s">
        <v>48</v>
      </c>
      <c r="D98" s="11">
        <v>10.42</v>
      </c>
      <c r="E98" s="11">
        <v>6</v>
      </c>
      <c r="F98" s="11">
        <v>0.0139</v>
      </c>
    </row>
    <row r="99" spans="1:6" ht="15">
      <c r="A99" s="5" t="s">
        <v>398</v>
      </c>
      <c r="B99" s="10" t="s">
        <v>399</v>
      </c>
      <c r="C99" s="5" t="s">
        <v>48</v>
      </c>
      <c r="D99" s="11">
        <v>1.03</v>
      </c>
      <c r="E99" s="11">
        <v>58</v>
      </c>
      <c r="F99" s="11">
        <v>0.0132</v>
      </c>
    </row>
    <row r="100" spans="1:6" ht="21">
      <c r="A100" s="5" t="s">
        <v>400</v>
      </c>
      <c r="B100" s="10" t="s">
        <v>401</v>
      </c>
      <c r="C100" s="5" t="s">
        <v>22</v>
      </c>
      <c r="D100" s="11">
        <v>333.33</v>
      </c>
      <c r="E100" s="11">
        <v>0.1782</v>
      </c>
      <c r="F100" s="11">
        <v>0.0132</v>
      </c>
    </row>
    <row r="101" spans="1:6" ht="15">
      <c r="A101" s="5" t="s">
        <v>402</v>
      </c>
      <c r="B101" s="10" t="s">
        <v>403</v>
      </c>
      <c r="C101" s="5" t="s">
        <v>48</v>
      </c>
      <c r="D101" s="11">
        <v>0.7645</v>
      </c>
      <c r="E101" s="11">
        <v>57</v>
      </c>
      <c r="F101" s="11">
        <v>0.0096</v>
      </c>
    </row>
    <row r="102" spans="1:6" ht="15">
      <c r="A102" s="5" t="s">
        <v>404</v>
      </c>
      <c r="B102" s="10" t="s">
        <v>405</v>
      </c>
      <c r="C102" s="5" t="s">
        <v>22</v>
      </c>
      <c r="D102" s="11">
        <v>400.2423</v>
      </c>
      <c r="E102" s="11">
        <v>0.105</v>
      </c>
      <c r="F102" s="11">
        <v>0.0093</v>
      </c>
    </row>
    <row r="103" spans="1:6" ht="15">
      <c r="A103" s="5" t="s">
        <v>406</v>
      </c>
      <c r="B103" s="10" t="s">
        <v>407</v>
      </c>
      <c r="C103" s="5" t="s">
        <v>48</v>
      </c>
      <c r="D103" s="11">
        <v>2.3827</v>
      </c>
      <c r="E103" s="11">
        <v>16</v>
      </c>
      <c r="F103" s="11">
        <v>0.0084</v>
      </c>
    </row>
    <row r="104" spans="1:6" ht="15">
      <c r="A104" s="5" t="s">
        <v>408</v>
      </c>
      <c r="B104" s="10" t="s">
        <v>409</v>
      </c>
      <c r="C104" s="5" t="s">
        <v>206</v>
      </c>
      <c r="D104" s="11">
        <v>12.53</v>
      </c>
      <c r="E104" s="11">
        <v>2.8658</v>
      </c>
      <c r="F104" s="11">
        <v>0.008</v>
      </c>
    </row>
    <row r="105" spans="1:6" ht="15">
      <c r="A105" s="5" t="s">
        <v>410</v>
      </c>
      <c r="B105" s="10" t="s">
        <v>411</v>
      </c>
      <c r="C105" s="5" t="s">
        <v>243</v>
      </c>
      <c r="D105" s="11">
        <v>1.88</v>
      </c>
      <c r="E105" s="11">
        <v>18.759</v>
      </c>
      <c r="F105" s="11">
        <v>0.0078</v>
      </c>
    </row>
    <row r="106" spans="1:6" ht="15">
      <c r="A106" s="5" t="s">
        <v>412</v>
      </c>
      <c r="B106" s="10" t="s">
        <v>413</v>
      </c>
      <c r="C106" s="5" t="s">
        <v>48</v>
      </c>
      <c r="D106" s="11">
        <v>1.77</v>
      </c>
      <c r="E106" s="11">
        <v>19</v>
      </c>
      <c r="F106" s="11">
        <v>0.0075</v>
      </c>
    </row>
    <row r="107" spans="1:6" ht="15">
      <c r="A107" s="5" t="s">
        <v>414</v>
      </c>
      <c r="B107" s="10" t="s">
        <v>415</v>
      </c>
      <c r="C107" s="5" t="s">
        <v>243</v>
      </c>
      <c r="D107" s="11">
        <v>15.49</v>
      </c>
      <c r="E107" s="11">
        <v>1.9842</v>
      </c>
      <c r="F107" s="11">
        <v>0.0068</v>
      </c>
    </row>
    <row r="108" spans="1:6" ht="15">
      <c r="A108" s="5" t="s">
        <v>416</v>
      </c>
      <c r="B108" s="10" t="s">
        <v>417</v>
      </c>
      <c r="C108" s="5" t="s">
        <v>22</v>
      </c>
      <c r="D108" s="11">
        <v>119.0118</v>
      </c>
      <c r="E108" s="11">
        <v>0.225</v>
      </c>
      <c r="F108" s="11">
        <v>0.0059</v>
      </c>
    </row>
    <row r="109" spans="1:6" ht="15">
      <c r="A109" s="5" t="s">
        <v>418</v>
      </c>
      <c r="B109" s="10" t="s">
        <v>419</v>
      </c>
      <c r="C109" s="5" t="s">
        <v>48</v>
      </c>
      <c r="D109" s="11">
        <v>0.6</v>
      </c>
      <c r="E109" s="11">
        <v>39</v>
      </c>
      <c r="F109" s="11">
        <v>0.0052</v>
      </c>
    </row>
    <row r="110" spans="1:6" ht="21">
      <c r="A110" s="5" t="s">
        <v>420</v>
      </c>
      <c r="B110" s="10" t="s">
        <v>421</v>
      </c>
      <c r="C110" s="5" t="s">
        <v>22</v>
      </c>
      <c r="D110" s="11">
        <v>124.02</v>
      </c>
      <c r="E110" s="11">
        <v>0.1782</v>
      </c>
      <c r="F110" s="11">
        <v>0.0049</v>
      </c>
    </row>
    <row r="111" spans="1:6" ht="15">
      <c r="A111" s="5" t="s">
        <v>422</v>
      </c>
      <c r="B111" s="10" t="s">
        <v>423</v>
      </c>
      <c r="C111" s="5" t="s">
        <v>206</v>
      </c>
      <c r="D111" s="11">
        <v>8.5166</v>
      </c>
      <c r="E111" s="11">
        <v>2.4392</v>
      </c>
      <c r="F111" s="11">
        <v>0.0046</v>
      </c>
    </row>
    <row r="112" spans="1:6" ht="15">
      <c r="A112" s="5" t="s">
        <v>424</v>
      </c>
      <c r="B112" s="10" t="s">
        <v>425</v>
      </c>
      <c r="C112" s="5" t="s">
        <v>48</v>
      </c>
      <c r="D112" s="11">
        <v>3.96</v>
      </c>
      <c r="E112" s="11">
        <v>5</v>
      </c>
      <c r="F112" s="11">
        <v>0.0044</v>
      </c>
    </row>
    <row r="113" spans="1:6" ht="15">
      <c r="A113" s="5" t="s">
        <v>426</v>
      </c>
      <c r="B113" s="10" t="s">
        <v>427</v>
      </c>
      <c r="C113" s="5" t="s">
        <v>22</v>
      </c>
      <c r="D113" s="11">
        <v>9060</v>
      </c>
      <c r="E113" s="11">
        <v>0.0021</v>
      </c>
      <c r="F113" s="11">
        <v>0.0042</v>
      </c>
    </row>
    <row r="114" spans="1:6" ht="15">
      <c r="A114" s="5" t="s">
        <v>428</v>
      </c>
      <c r="B114" s="10" t="s">
        <v>429</v>
      </c>
      <c r="C114" s="5" t="s">
        <v>22</v>
      </c>
      <c r="D114" s="11">
        <v>79.0095</v>
      </c>
      <c r="E114" s="11">
        <v>0.225</v>
      </c>
      <c r="F114" s="11">
        <v>0.0039</v>
      </c>
    </row>
    <row r="115" spans="1:6" ht="15">
      <c r="A115" s="5" t="s">
        <v>430</v>
      </c>
      <c r="B115" s="10" t="s">
        <v>431</v>
      </c>
      <c r="C115" s="5" t="s">
        <v>203</v>
      </c>
      <c r="D115" s="11">
        <v>9.0383</v>
      </c>
      <c r="E115" s="11">
        <v>1.88</v>
      </c>
      <c r="F115" s="11">
        <v>0.0038</v>
      </c>
    </row>
    <row r="116" spans="1:6" ht="15">
      <c r="A116" s="5" t="s">
        <v>432</v>
      </c>
      <c r="B116" s="10" t="s">
        <v>433</v>
      </c>
      <c r="C116" s="5" t="s">
        <v>203</v>
      </c>
      <c r="D116" s="11">
        <v>110.6253</v>
      </c>
      <c r="E116" s="11">
        <v>0.14</v>
      </c>
      <c r="F116" s="11">
        <v>0.0034</v>
      </c>
    </row>
    <row r="117" spans="1:6" ht="21">
      <c r="A117" s="5" t="s">
        <v>434</v>
      </c>
      <c r="B117" s="10" t="s">
        <v>435</v>
      </c>
      <c r="C117" s="5" t="s">
        <v>203</v>
      </c>
      <c r="D117" s="11">
        <v>21.96</v>
      </c>
      <c r="E117" s="11">
        <v>0.5653</v>
      </c>
      <c r="F117" s="11">
        <v>0.0028</v>
      </c>
    </row>
    <row r="118" spans="1:6" ht="15">
      <c r="A118" s="5" t="s">
        <v>436</v>
      </c>
      <c r="B118" s="10" t="s">
        <v>437</v>
      </c>
      <c r="C118" s="5" t="s">
        <v>22</v>
      </c>
      <c r="D118" s="11">
        <v>391.77</v>
      </c>
      <c r="E118" s="11">
        <v>0.03</v>
      </c>
      <c r="F118" s="11">
        <v>0.0026</v>
      </c>
    </row>
    <row r="119" spans="1:6" ht="15">
      <c r="A119" s="5" t="s">
        <v>438</v>
      </c>
      <c r="B119" s="10" t="s">
        <v>439</v>
      </c>
      <c r="C119" s="5" t="s">
        <v>440</v>
      </c>
      <c r="D119" s="11">
        <v>6.27</v>
      </c>
      <c r="E119" s="11">
        <v>1.8818</v>
      </c>
      <c r="F119" s="11">
        <v>0.0026</v>
      </c>
    </row>
    <row r="120" spans="1:6" ht="15">
      <c r="A120" s="5" t="s">
        <v>441</v>
      </c>
      <c r="B120" s="10" t="s">
        <v>442</v>
      </c>
      <c r="C120" s="5" t="s">
        <v>440</v>
      </c>
      <c r="D120" s="11">
        <v>5</v>
      </c>
      <c r="E120" s="11">
        <v>2.0657</v>
      </c>
      <c r="F120" s="11">
        <v>0.0023</v>
      </c>
    </row>
    <row r="121" spans="1:6" ht="21">
      <c r="A121" s="5" t="s">
        <v>443</v>
      </c>
      <c r="B121" s="10" t="s">
        <v>444</v>
      </c>
      <c r="C121" s="5" t="s">
        <v>22</v>
      </c>
      <c r="D121" s="11">
        <v>58.99</v>
      </c>
      <c r="E121" s="11">
        <v>0.1782</v>
      </c>
      <c r="F121" s="11">
        <v>0.0023</v>
      </c>
    </row>
    <row r="122" spans="1:6" ht="15">
      <c r="A122" s="5" t="s">
        <v>445</v>
      </c>
      <c r="B122" s="10" t="s">
        <v>446</v>
      </c>
      <c r="C122" s="5" t="s">
        <v>243</v>
      </c>
      <c r="D122" s="11">
        <v>0.59</v>
      </c>
      <c r="E122" s="11">
        <v>16.7508</v>
      </c>
      <c r="F122" s="11">
        <v>0.0022</v>
      </c>
    </row>
    <row r="123" spans="1:6" ht="15">
      <c r="A123" s="5" t="s">
        <v>447</v>
      </c>
      <c r="B123" s="10" t="s">
        <v>448</v>
      </c>
      <c r="C123" s="5" t="s">
        <v>203</v>
      </c>
      <c r="D123" s="11">
        <v>8.0492</v>
      </c>
      <c r="E123" s="11">
        <v>1.25</v>
      </c>
      <c r="F123" s="11">
        <v>0.0022</v>
      </c>
    </row>
    <row r="124" spans="1:6" ht="15">
      <c r="A124" s="5" t="s">
        <v>449</v>
      </c>
      <c r="B124" s="10" t="s">
        <v>450</v>
      </c>
      <c r="C124" s="5" t="s">
        <v>16</v>
      </c>
      <c r="D124" s="11">
        <v>87.5663</v>
      </c>
      <c r="E124" s="11">
        <v>0.1</v>
      </c>
      <c r="F124" s="11">
        <v>0.0019</v>
      </c>
    </row>
    <row r="125" spans="1:6" ht="15">
      <c r="A125" s="5" t="s">
        <v>451</v>
      </c>
      <c r="B125" s="10" t="s">
        <v>452</v>
      </c>
      <c r="C125" s="5" t="s">
        <v>203</v>
      </c>
      <c r="D125" s="11">
        <v>21.96</v>
      </c>
      <c r="E125" s="11">
        <v>0.3863</v>
      </c>
      <c r="F125" s="11">
        <v>0.0019</v>
      </c>
    </row>
    <row r="126" spans="1:6" ht="21">
      <c r="A126" s="5" t="s">
        <v>453</v>
      </c>
      <c r="B126" s="10" t="s">
        <v>454</v>
      </c>
      <c r="C126" s="5" t="s">
        <v>455</v>
      </c>
      <c r="D126" s="11">
        <v>28.2</v>
      </c>
      <c r="E126" s="11">
        <v>0.2677</v>
      </c>
      <c r="F126" s="11">
        <v>0.0017</v>
      </c>
    </row>
    <row r="127" spans="1:6" ht="15">
      <c r="A127" s="5" t="s">
        <v>456</v>
      </c>
      <c r="B127" s="10" t="s">
        <v>457</v>
      </c>
      <c r="C127" s="5" t="s">
        <v>455</v>
      </c>
      <c r="D127" s="11">
        <v>28.2</v>
      </c>
      <c r="E127" s="11">
        <v>0.2757</v>
      </c>
      <c r="F127" s="11">
        <v>0.0017</v>
      </c>
    </row>
    <row r="128" spans="1:6" ht="21">
      <c r="A128" s="5" t="s">
        <v>458</v>
      </c>
      <c r="B128" s="10" t="s">
        <v>459</v>
      </c>
      <c r="C128" s="5" t="s">
        <v>22</v>
      </c>
      <c r="D128" s="11">
        <v>168.98</v>
      </c>
      <c r="E128" s="11">
        <v>0.0432</v>
      </c>
      <c r="F128" s="11">
        <v>0.0016</v>
      </c>
    </row>
    <row r="129" spans="1:6" ht="15">
      <c r="A129" s="5" t="s">
        <v>460</v>
      </c>
      <c r="B129" s="10" t="s">
        <v>461</v>
      </c>
      <c r="C129" s="5" t="s">
        <v>203</v>
      </c>
      <c r="D129" s="11">
        <v>10.9042</v>
      </c>
      <c r="E129" s="11">
        <v>0.6048</v>
      </c>
      <c r="F129" s="11">
        <v>0.0015</v>
      </c>
    </row>
    <row r="130" spans="1:6" ht="15">
      <c r="A130" s="5" t="s">
        <v>462</v>
      </c>
      <c r="B130" s="10" t="s">
        <v>463</v>
      </c>
      <c r="C130" s="5" t="s">
        <v>203</v>
      </c>
      <c r="D130" s="11">
        <v>2.178</v>
      </c>
      <c r="E130" s="11">
        <v>2.92</v>
      </c>
      <c r="F130" s="11">
        <v>0.0014</v>
      </c>
    </row>
    <row r="131" spans="1:6" ht="15">
      <c r="A131" s="5" t="s">
        <v>464</v>
      </c>
      <c r="B131" s="10" t="s">
        <v>465</v>
      </c>
      <c r="C131" s="5" t="s">
        <v>22</v>
      </c>
      <c r="D131" s="11">
        <v>98.54</v>
      </c>
      <c r="E131" s="11">
        <v>0.065</v>
      </c>
      <c r="F131" s="11">
        <v>0.0014</v>
      </c>
    </row>
    <row r="132" spans="1:6" ht="15">
      <c r="A132" s="5" t="s">
        <v>466</v>
      </c>
      <c r="B132" s="10" t="s">
        <v>467</v>
      </c>
      <c r="C132" s="5" t="s">
        <v>203</v>
      </c>
      <c r="D132" s="11">
        <v>1.5149</v>
      </c>
      <c r="E132" s="11">
        <v>4.028</v>
      </c>
      <c r="F132" s="11">
        <v>0.0013</v>
      </c>
    </row>
    <row r="133" spans="1:6" ht="21">
      <c r="A133" s="5" t="s">
        <v>468</v>
      </c>
      <c r="B133" s="10" t="s">
        <v>469</v>
      </c>
      <c r="C133" s="5" t="s">
        <v>203</v>
      </c>
      <c r="D133" s="11">
        <v>24.65</v>
      </c>
      <c r="E133" s="11">
        <v>0.1931</v>
      </c>
      <c r="F133" s="11">
        <v>0.0011</v>
      </c>
    </row>
    <row r="134" spans="1:6" ht="15">
      <c r="A134" s="5" t="s">
        <v>470</v>
      </c>
      <c r="B134" s="10" t="s">
        <v>471</v>
      </c>
      <c r="C134" s="5" t="s">
        <v>206</v>
      </c>
      <c r="D134" s="11">
        <v>20.6</v>
      </c>
      <c r="E134" s="11">
        <v>0.21</v>
      </c>
      <c r="F134" s="11">
        <v>0.001</v>
      </c>
    </row>
    <row r="135" spans="1:6" ht="15">
      <c r="A135" s="5" t="s">
        <v>472</v>
      </c>
      <c r="B135" s="10" t="s">
        <v>473</v>
      </c>
      <c r="C135" s="5" t="s">
        <v>203</v>
      </c>
      <c r="D135" s="11">
        <v>0.9615</v>
      </c>
      <c r="E135" s="11">
        <v>4.38</v>
      </c>
      <c r="F135" s="11">
        <v>0.0009</v>
      </c>
    </row>
    <row r="136" spans="1:6" ht="15">
      <c r="A136" s="5" t="s">
        <v>474</v>
      </c>
      <c r="B136" s="10" t="s">
        <v>475</v>
      </c>
      <c r="C136" s="5" t="s">
        <v>22</v>
      </c>
      <c r="D136" s="11">
        <v>94.4</v>
      </c>
      <c r="E136" s="11">
        <v>0.041</v>
      </c>
      <c r="F136" s="11">
        <v>0.0009</v>
      </c>
    </row>
    <row r="137" spans="1:6" ht="21">
      <c r="A137" s="5" t="s">
        <v>476</v>
      </c>
      <c r="B137" s="10" t="s">
        <v>477</v>
      </c>
      <c r="C137" s="5" t="s">
        <v>48</v>
      </c>
      <c r="D137" s="11">
        <v>9141.58</v>
      </c>
      <c r="E137" s="11">
        <v>0.0004</v>
      </c>
      <c r="F137" s="11">
        <v>0.0008</v>
      </c>
    </row>
    <row r="138" spans="1:6" ht="15">
      <c r="A138" s="5" t="s">
        <v>478</v>
      </c>
      <c r="B138" s="10" t="s">
        <v>479</v>
      </c>
      <c r="C138" s="5" t="s">
        <v>16</v>
      </c>
      <c r="D138" s="11">
        <v>3.268</v>
      </c>
      <c r="E138" s="11">
        <v>1</v>
      </c>
      <c r="F138" s="11">
        <v>0.0007</v>
      </c>
    </row>
    <row r="139" spans="1:6" ht="21">
      <c r="A139" s="5" t="s">
        <v>480</v>
      </c>
      <c r="B139" s="10" t="s">
        <v>481</v>
      </c>
      <c r="C139" s="5" t="s">
        <v>440</v>
      </c>
      <c r="D139" s="11">
        <v>24.87</v>
      </c>
      <c r="E139" s="11">
        <v>0.1056</v>
      </c>
      <c r="F139" s="11">
        <v>0.0006</v>
      </c>
    </row>
    <row r="140" spans="1:6" ht="15">
      <c r="A140" s="5" t="s">
        <v>482</v>
      </c>
      <c r="B140" s="10" t="s">
        <v>483</v>
      </c>
      <c r="C140" s="5" t="s">
        <v>22</v>
      </c>
      <c r="D140" s="11">
        <v>137.03</v>
      </c>
      <c r="E140" s="11">
        <v>0.0202</v>
      </c>
      <c r="F140" s="11">
        <v>0.0006</v>
      </c>
    </row>
    <row r="141" spans="1:6" ht="15">
      <c r="A141" s="5" t="s">
        <v>484</v>
      </c>
      <c r="B141" s="10" t="s">
        <v>485</v>
      </c>
      <c r="C141" s="5" t="s">
        <v>22</v>
      </c>
      <c r="D141" s="11">
        <v>115.7</v>
      </c>
      <c r="E141" s="11">
        <v>0.0202</v>
      </c>
      <c r="F141" s="11">
        <v>0.0005</v>
      </c>
    </row>
    <row r="142" spans="1:6" ht="21">
      <c r="A142" s="5" t="s">
        <v>486</v>
      </c>
      <c r="B142" s="10" t="s">
        <v>487</v>
      </c>
      <c r="C142" s="5" t="s">
        <v>22</v>
      </c>
      <c r="D142" s="11">
        <v>34.71</v>
      </c>
      <c r="E142" s="11">
        <v>0.0675</v>
      </c>
      <c r="F142" s="11">
        <v>0.0005</v>
      </c>
    </row>
    <row r="143" spans="1:6" ht="15">
      <c r="A143" s="5" t="s">
        <v>488</v>
      </c>
      <c r="B143" s="10" t="s">
        <v>489</v>
      </c>
      <c r="C143" s="5" t="s">
        <v>22</v>
      </c>
      <c r="D143" s="11">
        <v>12.1694</v>
      </c>
      <c r="E143" s="11">
        <v>0.18</v>
      </c>
      <c r="F143" s="11">
        <v>0.0005</v>
      </c>
    </row>
    <row r="144" spans="1:6" ht="15">
      <c r="A144" s="5" t="s">
        <v>490</v>
      </c>
      <c r="B144" s="10" t="s">
        <v>491</v>
      </c>
      <c r="C144" s="5" t="s">
        <v>22</v>
      </c>
      <c r="D144" s="11">
        <v>458.8353</v>
      </c>
      <c r="E144" s="11">
        <v>0.005</v>
      </c>
      <c r="F144" s="11">
        <v>0.0005</v>
      </c>
    </row>
    <row r="145" spans="1:6" ht="15">
      <c r="A145" s="5" t="s">
        <v>492</v>
      </c>
      <c r="B145" s="10" t="s">
        <v>493</v>
      </c>
      <c r="C145" s="5" t="s">
        <v>203</v>
      </c>
      <c r="D145" s="11">
        <v>0.3914</v>
      </c>
      <c r="E145" s="11">
        <v>4.282</v>
      </c>
      <c r="F145" s="11">
        <v>0.0004</v>
      </c>
    </row>
    <row r="146" spans="1:6" ht="15">
      <c r="A146" s="5" t="s">
        <v>494</v>
      </c>
      <c r="B146" s="10" t="s">
        <v>495</v>
      </c>
      <c r="C146" s="5" t="s">
        <v>48</v>
      </c>
      <c r="D146" s="11">
        <v>1.81</v>
      </c>
      <c r="E146" s="11">
        <v>1</v>
      </c>
      <c r="F146" s="11">
        <v>0.0004</v>
      </c>
    </row>
    <row r="147" spans="1:6" ht="21">
      <c r="A147" s="5" t="s">
        <v>496</v>
      </c>
      <c r="B147" s="10" t="s">
        <v>497</v>
      </c>
      <c r="C147" s="5" t="s">
        <v>498</v>
      </c>
      <c r="D147" s="11">
        <v>1.98</v>
      </c>
      <c r="E147" s="11">
        <v>0.7746</v>
      </c>
      <c r="F147" s="11">
        <v>0.0003</v>
      </c>
    </row>
    <row r="148" spans="1:6" ht="15">
      <c r="A148" s="5" t="s">
        <v>499</v>
      </c>
      <c r="B148" s="10" t="s">
        <v>500</v>
      </c>
      <c r="C148" s="5" t="s">
        <v>203</v>
      </c>
      <c r="D148" s="11">
        <v>32.19</v>
      </c>
      <c r="E148" s="11">
        <v>0.0356</v>
      </c>
      <c r="F148" s="11">
        <v>0.0003</v>
      </c>
    </row>
    <row r="149" spans="1:6" ht="21">
      <c r="A149" s="5" t="s">
        <v>501</v>
      </c>
      <c r="B149" s="10" t="s">
        <v>502</v>
      </c>
      <c r="C149" s="5" t="s">
        <v>283</v>
      </c>
      <c r="D149" s="11">
        <v>40.71</v>
      </c>
      <c r="E149" s="11">
        <v>0.0268</v>
      </c>
      <c r="F149" s="11">
        <v>0.0002</v>
      </c>
    </row>
    <row r="150" spans="1:6" ht="15">
      <c r="A150" s="5" t="s">
        <v>503</v>
      </c>
      <c r="B150" s="10" t="s">
        <v>504</v>
      </c>
      <c r="C150" s="5" t="s">
        <v>48</v>
      </c>
      <c r="D150" s="11">
        <v>0.0696</v>
      </c>
      <c r="E150" s="11">
        <v>10</v>
      </c>
      <c r="F150" s="11">
        <v>0.0002</v>
      </c>
    </row>
    <row r="151" spans="1:6" ht="15">
      <c r="A151" s="5" t="s">
        <v>505</v>
      </c>
      <c r="B151" s="10" t="s">
        <v>506</v>
      </c>
      <c r="C151" s="5" t="s">
        <v>440</v>
      </c>
      <c r="D151" s="11">
        <v>11.6586</v>
      </c>
      <c r="E151" s="11">
        <v>0.07</v>
      </c>
      <c r="F151" s="11">
        <v>0.0002</v>
      </c>
    </row>
    <row r="152" spans="1:6" ht="21">
      <c r="A152" s="5" t="s">
        <v>507</v>
      </c>
      <c r="B152" s="10" t="s">
        <v>508</v>
      </c>
      <c r="C152" s="5" t="s">
        <v>48</v>
      </c>
      <c r="D152" s="11">
        <v>9607.27</v>
      </c>
      <c r="E152" s="11">
        <v>0.0001</v>
      </c>
      <c r="F152" s="11">
        <v>0.0002</v>
      </c>
    </row>
    <row r="153" spans="1:6" ht="15">
      <c r="A153" s="5" t="s">
        <v>509</v>
      </c>
      <c r="B153" s="10" t="s">
        <v>510</v>
      </c>
      <c r="C153" s="5" t="s">
        <v>203</v>
      </c>
      <c r="D153" s="11">
        <v>20.8291</v>
      </c>
      <c r="E153" s="11">
        <v>0.0475</v>
      </c>
      <c r="F153" s="11">
        <v>0.0002</v>
      </c>
    </row>
    <row r="154" spans="1:6" ht="21">
      <c r="A154" s="5" t="s">
        <v>511</v>
      </c>
      <c r="B154" s="10" t="s">
        <v>512</v>
      </c>
      <c r="C154" s="5" t="s">
        <v>203</v>
      </c>
      <c r="D154" s="11">
        <v>2.8821</v>
      </c>
      <c r="E154" s="11">
        <v>0.36</v>
      </c>
      <c r="F154" s="11">
        <v>0.0002</v>
      </c>
    </row>
    <row r="155" spans="1:6" ht="21">
      <c r="A155" s="5" t="s">
        <v>513</v>
      </c>
      <c r="B155" s="10" t="s">
        <v>514</v>
      </c>
      <c r="C155" s="5" t="s">
        <v>203</v>
      </c>
      <c r="D155" s="11">
        <v>1.9214</v>
      </c>
      <c r="E155" s="11">
        <v>0.19</v>
      </c>
      <c r="F155" s="11">
        <v>0.0001</v>
      </c>
    </row>
    <row r="156" spans="1:6" ht="15">
      <c r="A156" s="5" t="s">
        <v>515</v>
      </c>
      <c r="B156" s="10" t="s">
        <v>516</v>
      </c>
      <c r="C156" s="5" t="s">
        <v>517</v>
      </c>
      <c r="D156" s="11">
        <v>0.03</v>
      </c>
      <c r="E156" s="11">
        <v>9.8895</v>
      </c>
      <c r="F156" s="11">
        <v>0.0001</v>
      </c>
    </row>
    <row r="157" spans="1:6" ht="15">
      <c r="A157" s="5" t="s">
        <v>518</v>
      </c>
      <c r="B157" s="10" t="s">
        <v>519</v>
      </c>
      <c r="C157" s="5" t="s">
        <v>520</v>
      </c>
      <c r="D157" s="11">
        <v>0.9669</v>
      </c>
      <c r="E157" s="11">
        <v>0.236</v>
      </c>
      <c r="F157" s="11">
        <v>0.0001</v>
      </c>
    </row>
    <row r="158" spans="1:6" ht="21">
      <c r="A158" s="5" t="s">
        <v>521</v>
      </c>
      <c r="B158" s="10" t="s">
        <v>522</v>
      </c>
      <c r="C158" s="5" t="s">
        <v>48</v>
      </c>
      <c r="D158" s="11">
        <v>2348.2</v>
      </c>
      <c r="E158" s="11">
        <v>0.0002</v>
      </c>
      <c r="F158" s="11">
        <v>0.0001</v>
      </c>
    </row>
    <row r="159" spans="1:6" ht="15">
      <c r="A159" s="5" t="s">
        <v>523</v>
      </c>
      <c r="B159" s="10" t="s">
        <v>524</v>
      </c>
      <c r="C159" s="5" t="s">
        <v>203</v>
      </c>
      <c r="D159" s="11">
        <v>23.28</v>
      </c>
      <c r="E159" s="11">
        <v>0.0149</v>
      </c>
      <c r="F159" s="11">
        <v>0.0001</v>
      </c>
    </row>
    <row r="160" spans="1:6" ht="15">
      <c r="A160" s="5" t="s">
        <v>525</v>
      </c>
      <c r="B160" s="10" t="s">
        <v>526</v>
      </c>
      <c r="C160" s="5" t="s">
        <v>243</v>
      </c>
      <c r="D160" s="11">
        <v>0.59</v>
      </c>
      <c r="E160" s="11">
        <v>0.8375</v>
      </c>
      <c r="F160" s="11">
        <v>0.0001</v>
      </c>
    </row>
    <row r="161" spans="1:6" ht="21">
      <c r="A161" s="5" t="s">
        <v>527</v>
      </c>
      <c r="B161" s="10" t="s">
        <v>528</v>
      </c>
      <c r="C161" s="5" t="s">
        <v>520</v>
      </c>
      <c r="D161" s="11">
        <v>0.95</v>
      </c>
      <c r="E161" s="11">
        <v>0.5888</v>
      </c>
      <c r="F161" s="11">
        <v>0.0001</v>
      </c>
    </row>
    <row r="162" spans="1:6" ht="21">
      <c r="A162" s="5" t="s">
        <v>529</v>
      </c>
      <c r="B162" s="10" t="s">
        <v>530</v>
      </c>
      <c r="C162" s="5" t="s">
        <v>48</v>
      </c>
      <c r="D162" s="11">
        <v>3195</v>
      </c>
      <c r="E162" s="11">
        <v>0.0002</v>
      </c>
      <c r="F162" s="11">
        <v>0.0001</v>
      </c>
    </row>
    <row r="163" spans="1:6" ht="21">
      <c r="A163" s="5" t="s">
        <v>531</v>
      </c>
      <c r="B163" s="10" t="s">
        <v>532</v>
      </c>
      <c r="C163" s="5" t="s">
        <v>203</v>
      </c>
      <c r="D163" s="11">
        <v>2.04</v>
      </c>
      <c r="E163" s="11">
        <v>0.0238</v>
      </c>
      <c r="F163" s="11">
        <v>0</v>
      </c>
    </row>
    <row r="164" spans="1:6" ht="21">
      <c r="A164" s="5" t="s">
        <v>533</v>
      </c>
      <c r="B164" s="10" t="s">
        <v>534</v>
      </c>
      <c r="C164" s="5" t="s">
        <v>203</v>
      </c>
      <c r="D164" s="11">
        <v>0.64</v>
      </c>
      <c r="E164" s="11">
        <v>0.0356</v>
      </c>
      <c r="F164" s="11">
        <v>0</v>
      </c>
    </row>
    <row r="165" spans="1:6" ht="21">
      <c r="A165" s="5" t="s">
        <v>535</v>
      </c>
      <c r="B165" s="10" t="s">
        <v>536</v>
      </c>
      <c r="C165" s="5" t="s">
        <v>498</v>
      </c>
      <c r="D165" s="11">
        <v>1.56</v>
      </c>
      <c r="E165" s="11">
        <v>0.0199</v>
      </c>
      <c r="F165" s="11">
        <v>0</v>
      </c>
    </row>
    <row r="166" spans="1:6" ht="21">
      <c r="A166" s="5" t="s">
        <v>537</v>
      </c>
      <c r="B166" s="10" t="s">
        <v>538</v>
      </c>
      <c r="C166" s="5" t="s">
        <v>48</v>
      </c>
      <c r="D166" s="11">
        <v>5768</v>
      </c>
      <c r="E166" s="11">
        <v>0</v>
      </c>
      <c r="F166" s="11">
        <v>0</v>
      </c>
    </row>
    <row r="167" spans="1:6" ht="21">
      <c r="A167" s="5" t="s">
        <v>539</v>
      </c>
      <c r="B167" s="10" t="s">
        <v>540</v>
      </c>
      <c r="C167" s="5" t="s">
        <v>48</v>
      </c>
      <c r="D167" s="11">
        <v>125213.5</v>
      </c>
      <c r="E167" s="11">
        <v>0</v>
      </c>
      <c r="F167" s="11">
        <v>0</v>
      </c>
    </row>
    <row r="168" spans="1:6" ht="15">
      <c r="A168" s="5" t="s">
        <v>541</v>
      </c>
      <c r="B168" s="10" t="s">
        <v>542</v>
      </c>
      <c r="C168" s="5" t="s">
        <v>243</v>
      </c>
      <c r="D168" s="11">
        <v>9.85</v>
      </c>
      <c r="E168" s="11">
        <v>0.0193</v>
      </c>
      <c r="F168" s="11">
        <v>0</v>
      </c>
    </row>
    <row r="169" spans="1:6" ht="15">
      <c r="A169" s="5" t="s">
        <v>543</v>
      </c>
      <c r="B169" s="10" t="s">
        <v>544</v>
      </c>
      <c r="C169" s="5" t="s">
        <v>48</v>
      </c>
      <c r="D169" s="11">
        <v>10890</v>
      </c>
      <c r="E169" s="11">
        <v>0</v>
      </c>
      <c r="F169" s="11">
        <v>0</v>
      </c>
    </row>
    <row r="170" spans="1:6" ht="21">
      <c r="A170" s="5" t="s">
        <v>545</v>
      </c>
      <c r="B170" s="10" t="s">
        <v>546</v>
      </c>
      <c r="C170" s="5" t="s">
        <v>517</v>
      </c>
      <c r="D170" s="11">
        <v>0</v>
      </c>
      <c r="E170" s="11">
        <v>9</v>
      </c>
      <c r="F170" s="11">
        <v>0</v>
      </c>
    </row>
    <row r="171" spans="1:6" ht="15">
      <c r="A171" s="5" t="s">
        <v>547</v>
      </c>
      <c r="B171" s="10" t="s">
        <v>548</v>
      </c>
      <c r="C171" s="5" t="s">
        <v>22</v>
      </c>
      <c r="D171" s="11">
        <v>94.4</v>
      </c>
      <c r="E171" s="11">
        <v>0.002</v>
      </c>
      <c r="F171" s="11">
        <v>0</v>
      </c>
    </row>
    <row r="172" spans="1:6" ht="15">
      <c r="A172" s="5" t="s">
        <v>549</v>
      </c>
      <c r="B172" s="10" t="s">
        <v>550</v>
      </c>
      <c r="C172" s="5" t="s">
        <v>22</v>
      </c>
      <c r="D172" s="11">
        <v>115.7</v>
      </c>
      <c r="E172" s="11">
        <v>0.001</v>
      </c>
      <c r="F172" s="11">
        <v>0</v>
      </c>
    </row>
    <row r="173" spans="1:6" ht="15">
      <c r="A173" s="5" t="s">
        <v>551</v>
      </c>
      <c r="B173" s="10" t="s">
        <v>552</v>
      </c>
      <c r="C173" s="5" t="s">
        <v>22</v>
      </c>
      <c r="D173" s="11">
        <v>137.03</v>
      </c>
      <c r="E173" s="11">
        <v>0.001</v>
      </c>
      <c r="F173" s="11">
        <v>0</v>
      </c>
    </row>
    <row r="174" spans="1:6" ht="15">
      <c r="A174" s="5" t="s">
        <v>553</v>
      </c>
      <c r="B174" s="10" t="s">
        <v>554</v>
      </c>
      <c r="C174" s="5" t="s">
        <v>203</v>
      </c>
      <c r="D174" s="11">
        <v>1.6454</v>
      </c>
      <c r="E174" s="11">
        <v>0.0104</v>
      </c>
      <c r="F174" s="11">
        <v>0</v>
      </c>
    </row>
  </sheetData>
  <sheetProtection sheet="1" objects="1" scenarios="1"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3"/>
  <sheetViews>
    <sheetView workbookViewId="0" topLeftCell="A1"/>
  </sheetViews>
  <sheetFormatPr defaultColWidth="9.140625" defaultRowHeight="15"/>
  <cols>
    <col min="1" max="1" width="150.7109375" style="0" customWidth="1"/>
  </cols>
  <sheetData>
    <row r="1" ht="15">
      <c r="A1" s="27" t="s">
        <v>942</v>
      </c>
    </row>
    <row r="2" ht="15">
      <c r="A2" t="s">
        <v>943</v>
      </c>
    </row>
    <row r="3" ht="15">
      <c r="A3" t="s">
        <v>944</v>
      </c>
    </row>
  </sheetData>
  <sheetProtection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M102"/>
  <sheetViews>
    <sheetView tabSelected="1" view="pageBreakPreview" zoomScale="60" workbookViewId="0" topLeftCell="A1">
      <selection activeCell="E7" sqref="E7"/>
    </sheetView>
  </sheetViews>
  <sheetFormatPr defaultColWidth="9.140625" defaultRowHeight="15"/>
  <cols>
    <col min="1" max="1" width="4.7109375" style="49" customWidth="1"/>
    <col min="2" max="2" width="10.7109375" style="0" customWidth="1"/>
    <col min="3" max="3" width="56.00390625" style="0" customWidth="1"/>
    <col min="4" max="4" width="8.7109375" style="0" customWidth="1"/>
    <col min="5" max="6" width="15.7109375" style="0" customWidth="1"/>
    <col min="7" max="7" width="15.28125" style="51" customWidth="1"/>
    <col min="8" max="8" width="11.28125" style="51" hidden="1" customWidth="1"/>
    <col min="9" max="9" width="8.28125" style="0" hidden="1" customWidth="1"/>
    <col min="10" max="10" width="20.28125" style="0" customWidth="1"/>
  </cols>
  <sheetData>
    <row r="1" spans="1:13" ht="15">
      <c r="A1" s="44"/>
      <c r="B1" s="45"/>
      <c r="C1" s="46"/>
      <c r="D1" s="47"/>
      <c r="E1" s="45"/>
      <c r="F1" s="45"/>
      <c r="G1" s="48"/>
      <c r="H1" s="48"/>
      <c r="I1" s="45"/>
      <c r="J1" s="82"/>
      <c r="K1" s="45"/>
      <c r="L1" s="45"/>
      <c r="M1" s="48"/>
    </row>
    <row r="2" spans="2:13" ht="20">
      <c r="B2" s="52"/>
      <c r="C2" s="101" t="s">
        <v>945</v>
      </c>
      <c r="D2" s="101"/>
      <c r="E2" s="101"/>
      <c r="F2" s="101"/>
      <c r="G2" s="102"/>
      <c r="H2" s="50"/>
      <c r="J2" s="83"/>
      <c r="M2" s="51"/>
    </row>
    <row r="3" spans="2:13" ht="15">
      <c r="B3" s="52"/>
      <c r="C3" s="52"/>
      <c r="D3" s="103"/>
      <c r="E3" s="103"/>
      <c r="F3" s="53"/>
      <c r="G3" s="91" t="s">
        <v>970</v>
      </c>
      <c r="H3" s="91"/>
      <c r="J3" s="83"/>
      <c r="M3" s="51"/>
    </row>
    <row r="4" spans="3:13" ht="14.5" customHeight="1">
      <c r="C4" s="54" t="s">
        <v>974</v>
      </c>
      <c r="D4" s="29"/>
      <c r="E4" s="55"/>
      <c r="F4" s="55"/>
      <c r="G4" s="105" t="s">
        <v>971</v>
      </c>
      <c r="H4" s="92"/>
      <c r="J4" s="83"/>
      <c r="M4" s="51"/>
    </row>
    <row r="5" spans="3:13" ht="15.75">
      <c r="C5" s="54" t="s">
        <v>972</v>
      </c>
      <c r="D5" s="32"/>
      <c r="E5" s="56"/>
      <c r="F5" s="56"/>
      <c r="G5" s="105"/>
      <c r="H5" s="92"/>
      <c r="J5" s="83"/>
      <c r="M5" s="51"/>
    </row>
    <row r="6" spans="3:13" ht="14.5" customHeight="1">
      <c r="C6" s="54" t="s">
        <v>975</v>
      </c>
      <c r="D6" s="104"/>
      <c r="E6" s="104"/>
      <c r="F6" s="104"/>
      <c r="G6" s="106" t="s">
        <v>973</v>
      </c>
      <c r="H6" s="93"/>
      <c r="J6" s="83"/>
      <c r="M6" s="51"/>
    </row>
    <row r="7" spans="3:13" ht="15">
      <c r="C7" s="54"/>
      <c r="D7" s="57"/>
      <c r="E7" s="57"/>
      <c r="F7" s="57"/>
      <c r="G7" s="106"/>
      <c r="H7" s="93"/>
      <c r="J7" s="83"/>
      <c r="M7" s="51"/>
    </row>
    <row r="8" spans="1:13" ht="15" thickBot="1">
      <c r="A8" s="62" t="s">
        <v>3</v>
      </c>
      <c r="B8" s="63" t="s">
        <v>4</v>
      </c>
      <c r="C8" s="63" t="s">
        <v>5</v>
      </c>
      <c r="D8" s="63" t="s">
        <v>6</v>
      </c>
      <c r="E8" s="63" t="s">
        <v>7</v>
      </c>
      <c r="F8" s="63" t="s">
        <v>8</v>
      </c>
      <c r="G8" s="94" t="s">
        <v>9</v>
      </c>
      <c r="H8" s="65" t="s">
        <v>10</v>
      </c>
      <c r="I8" s="64" t="s">
        <v>11</v>
      </c>
      <c r="J8" s="84"/>
      <c r="M8" s="51"/>
    </row>
    <row r="9" spans="1:13" ht="15">
      <c r="A9" s="58"/>
      <c r="B9" s="66"/>
      <c r="C9" s="67" t="s">
        <v>12</v>
      </c>
      <c r="D9" s="58"/>
      <c r="E9" s="58"/>
      <c r="F9" s="58"/>
      <c r="G9" s="58"/>
      <c r="H9" s="58"/>
      <c r="I9" s="68"/>
      <c r="J9" s="69" t="s">
        <v>10</v>
      </c>
      <c r="K9" s="68"/>
      <c r="L9" s="68"/>
      <c r="M9" s="68"/>
    </row>
    <row r="10" spans="1:13" ht="65">
      <c r="A10" s="70" t="s">
        <v>13</v>
      </c>
      <c r="B10" s="71" t="s">
        <v>14</v>
      </c>
      <c r="C10" s="72" t="s">
        <v>15</v>
      </c>
      <c r="D10" s="71" t="s">
        <v>16</v>
      </c>
      <c r="E10" s="73">
        <v>574.9</v>
      </c>
      <c r="F10" s="73">
        <f>Composições!G16</f>
        <v>5.71</v>
      </c>
      <c r="G10" s="73">
        <f>TRUNC((E10*F10),2)</f>
        <v>3282.67</v>
      </c>
      <c r="H10" s="74"/>
      <c r="I10" s="74"/>
      <c r="J10" s="75" t="s">
        <v>17</v>
      </c>
      <c r="K10" s="71" t="s">
        <v>18</v>
      </c>
      <c r="L10" s="68"/>
      <c r="M10" s="68"/>
    </row>
    <row r="11" spans="1:13" ht="104">
      <c r="A11" s="70" t="s">
        <v>19</v>
      </c>
      <c r="B11" s="71" t="s">
        <v>20</v>
      </c>
      <c r="C11" s="72" t="s">
        <v>21</v>
      </c>
      <c r="D11" s="71" t="s">
        <v>22</v>
      </c>
      <c r="E11" s="73">
        <v>21.32</v>
      </c>
      <c r="F11" s="73">
        <f>Composições!G27</f>
        <v>83.73</v>
      </c>
      <c r="G11" s="73">
        <f>TRUNC((E11*F11),2)</f>
        <v>1785.12</v>
      </c>
      <c r="H11" s="74"/>
      <c r="I11" s="74"/>
      <c r="J11" s="75" t="s">
        <v>23</v>
      </c>
      <c r="K11" s="71" t="s">
        <v>24</v>
      </c>
      <c r="L11" s="68"/>
      <c r="M11" s="68"/>
    </row>
    <row r="12" spans="1:13" ht="39">
      <c r="A12" s="70" t="s">
        <v>25</v>
      </c>
      <c r="B12" s="71" t="s">
        <v>26</v>
      </c>
      <c r="C12" s="72" t="s">
        <v>27</v>
      </c>
      <c r="D12" s="71" t="s">
        <v>16</v>
      </c>
      <c r="E12" s="73">
        <v>100</v>
      </c>
      <c r="F12" s="73">
        <f>Composições!G37</f>
        <v>11.44</v>
      </c>
      <c r="G12" s="73">
        <f>TRUNC((E12*F12),2)</f>
        <v>1144</v>
      </c>
      <c r="H12" s="74"/>
      <c r="I12" s="74"/>
      <c r="J12" s="71" t="s">
        <v>24</v>
      </c>
      <c r="K12" s="71" t="s">
        <v>24</v>
      </c>
      <c r="L12" s="68"/>
      <c r="M12" s="68"/>
    </row>
    <row r="13" spans="1:13" ht="15">
      <c r="A13" s="68"/>
      <c r="B13" s="76"/>
      <c r="C13" s="67" t="s">
        <v>29</v>
      </c>
      <c r="D13" s="77"/>
      <c r="E13" s="77"/>
      <c r="F13" s="77"/>
      <c r="G13" s="78">
        <f>(+G10+G11+G12)</f>
        <v>6211.79</v>
      </c>
      <c r="H13" s="68"/>
      <c r="I13" s="68"/>
      <c r="J13" s="68"/>
      <c r="K13" s="68"/>
      <c r="L13" s="68"/>
      <c r="M13" s="68"/>
    </row>
    <row r="14" spans="1:13" ht="156">
      <c r="A14" s="70" t="s">
        <v>30</v>
      </c>
      <c r="B14" s="71" t="s">
        <v>31</v>
      </c>
      <c r="C14" s="72" t="s">
        <v>32</v>
      </c>
      <c r="D14" s="71" t="s">
        <v>16</v>
      </c>
      <c r="E14" s="73">
        <v>146.53</v>
      </c>
      <c r="F14" s="73">
        <f>Composições!G48</f>
        <v>20.49</v>
      </c>
      <c r="G14" s="73">
        <f>TRUNC((E14*F14),2)</f>
        <v>3002.39</v>
      </c>
      <c r="H14" s="74"/>
      <c r="I14" s="74"/>
      <c r="J14" s="75" t="s">
        <v>33</v>
      </c>
      <c r="K14" s="71" t="s">
        <v>24</v>
      </c>
      <c r="L14" s="68"/>
      <c r="M14" s="68"/>
    </row>
    <row r="15" spans="1:13" ht="15">
      <c r="A15" s="68"/>
      <c r="B15" s="76"/>
      <c r="C15" s="67" t="s">
        <v>12</v>
      </c>
      <c r="D15" s="77"/>
      <c r="E15" s="77"/>
      <c r="F15" s="77"/>
      <c r="G15" s="78">
        <f>(+G14)</f>
        <v>3002.39</v>
      </c>
      <c r="H15" s="68"/>
      <c r="I15" s="68"/>
      <c r="J15" s="68"/>
      <c r="K15" s="68"/>
      <c r="L15" s="68"/>
      <c r="M15" s="68"/>
    </row>
    <row r="16" spans="1:13" ht="117">
      <c r="A16" s="70" t="s">
        <v>35</v>
      </c>
      <c r="B16" s="71" t="s">
        <v>36</v>
      </c>
      <c r="C16" s="72" t="s">
        <v>37</v>
      </c>
      <c r="D16" s="71" t="s">
        <v>16</v>
      </c>
      <c r="E16" s="73">
        <v>135.8</v>
      </c>
      <c r="F16" s="73">
        <f>Composições!G59</f>
        <v>15.96</v>
      </c>
      <c r="G16" s="73">
        <f aca="true" t="shared" si="0" ref="G16:G24">TRUNC((E16*F16),2)</f>
        <v>2167.36</v>
      </c>
      <c r="H16" s="74"/>
      <c r="I16" s="74"/>
      <c r="J16" s="75" t="s">
        <v>38</v>
      </c>
      <c r="K16" s="71" t="s">
        <v>24</v>
      </c>
      <c r="L16" s="68"/>
      <c r="M16" s="68"/>
    </row>
    <row r="17" spans="1:13" ht="78">
      <c r="A17" s="70" t="s">
        <v>39</v>
      </c>
      <c r="B17" s="71" t="s">
        <v>40</v>
      </c>
      <c r="C17" s="72" t="s">
        <v>41</v>
      </c>
      <c r="D17" s="71" t="s">
        <v>16</v>
      </c>
      <c r="E17" s="73">
        <v>16.35</v>
      </c>
      <c r="F17" s="73">
        <f>Composições!G75</f>
        <v>78.99</v>
      </c>
      <c r="G17" s="73">
        <f t="shared" si="0"/>
        <v>1291.48</v>
      </c>
      <c r="H17" s="74"/>
      <c r="I17" s="74"/>
      <c r="J17" s="71" t="s">
        <v>24</v>
      </c>
      <c r="K17" s="71" t="s">
        <v>24</v>
      </c>
      <c r="L17" s="68"/>
      <c r="M17" s="68"/>
    </row>
    <row r="18" spans="1:13" ht="39">
      <c r="A18" s="70" t="s">
        <v>42</v>
      </c>
      <c r="B18" s="71" t="s">
        <v>43</v>
      </c>
      <c r="C18" s="72" t="s">
        <v>44</v>
      </c>
      <c r="D18" s="71" t="s">
        <v>16</v>
      </c>
      <c r="E18" s="73">
        <v>90</v>
      </c>
      <c r="F18" s="73">
        <f>Composições!G90</f>
        <v>107.69</v>
      </c>
      <c r="G18" s="73">
        <f t="shared" si="0"/>
        <v>9692.1</v>
      </c>
      <c r="H18" s="74"/>
      <c r="I18" s="74"/>
      <c r="J18" s="71" t="s">
        <v>24</v>
      </c>
      <c r="K18" s="71" t="s">
        <v>24</v>
      </c>
      <c r="L18" s="68"/>
      <c r="M18" s="68"/>
    </row>
    <row r="19" spans="1:13" ht="52">
      <c r="A19" s="70" t="s">
        <v>45</v>
      </c>
      <c r="B19" s="71" t="s">
        <v>46</v>
      </c>
      <c r="C19" s="72" t="s">
        <v>47</v>
      </c>
      <c r="D19" s="71" t="s">
        <v>48</v>
      </c>
      <c r="E19" s="73">
        <v>4</v>
      </c>
      <c r="F19" s="73">
        <f>Composições!G112</f>
        <v>567.16</v>
      </c>
      <c r="G19" s="73">
        <f t="shared" si="0"/>
        <v>2268.64</v>
      </c>
      <c r="H19" s="74"/>
      <c r="I19" s="74"/>
      <c r="J19" s="71" t="s">
        <v>24</v>
      </c>
      <c r="K19" s="71" t="s">
        <v>24</v>
      </c>
      <c r="L19" s="68"/>
      <c r="M19" s="68"/>
    </row>
    <row r="20" spans="1:13" ht="52">
      <c r="A20" s="70" t="s">
        <v>49</v>
      </c>
      <c r="B20" s="71" t="s">
        <v>50</v>
      </c>
      <c r="C20" s="72" t="s">
        <v>51</v>
      </c>
      <c r="D20" s="71" t="s">
        <v>16</v>
      </c>
      <c r="E20" s="73">
        <v>2</v>
      </c>
      <c r="F20" s="73">
        <f>Composições!G126</f>
        <v>242.7</v>
      </c>
      <c r="G20" s="73">
        <f t="shared" si="0"/>
        <v>485.4</v>
      </c>
      <c r="H20" s="74"/>
      <c r="I20" s="74"/>
      <c r="J20" s="71" t="s">
        <v>24</v>
      </c>
      <c r="K20" s="71" t="s">
        <v>24</v>
      </c>
      <c r="L20" s="68"/>
      <c r="M20" s="68"/>
    </row>
    <row r="21" spans="1:13" ht="39">
      <c r="A21" s="70" t="s">
        <v>52</v>
      </c>
      <c r="B21" s="71" t="s">
        <v>53</v>
      </c>
      <c r="C21" s="72" t="s">
        <v>54</v>
      </c>
      <c r="D21" s="71" t="s">
        <v>48</v>
      </c>
      <c r="E21" s="73">
        <v>5</v>
      </c>
      <c r="F21" s="73">
        <f>Composições!G137</f>
        <v>147.78</v>
      </c>
      <c r="G21" s="73">
        <f t="shared" si="0"/>
        <v>738.9</v>
      </c>
      <c r="H21" s="74"/>
      <c r="I21" s="74"/>
      <c r="J21" s="71" t="s">
        <v>24</v>
      </c>
      <c r="K21" s="71" t="s">
        <v>24</v>
      </c>
      <c r="L21" s="68"/>
      <c r="M21" s="68"/>
    </row>
    <row r="22" spans="1:13" ht="104">
      <c r="A22" s="70" t="s">
        <v>55</v>
      </c>
      <c r="B22" s="71" t="s">
        <v>56</v>
      </c>
      <c r="C22" s="72" t="s">
        <v>57</v>
      </c>
      <c r="D22" s="71" t="s">
        <v>58</v>
      </c>
      <c r="E22" s="73">
        <v>3</v>
      </c>
      <c r="F22" s="79">
        <f>Composições!G160</f>
        <v>477.05</v>
      </c>
      <c r="G22" s="73">
        <f t="shared" si="0"/>
        <v>1431.15</v>
      </c>
      <c r="H22" s="74"/>
      <c r="I22" s="74"/>
      <c r="J22" s="71" t="s">
        <v>24</v>
      </c>
      <c r="K22" s="71" t="s">
        <v>24</v>
      </c>
      <c r="L22" s="68"/>
      <c r="M22" s="68"/>
    </row>
    <row r="23" spans="1:13" ht="52">
      <c r="A23" s="70" t="s">
        <v>59</v>
      </c>
      <c r="B23" s="71" t="s">
        <v>60</v>
      </c>
      <c r="C23" s="72" t="s">
        <v>61</v>
      </c>
      <c r="D23" s="71" t="s">
        <v>16</v>
      </c>
      <c r="E23" s="73">
        <v>196</v>
      </c>
      <c r="F23" s="73">
        <f>Composições!G174</f>
        <v>765.01</v>
      </c>
      <c r="G23" s="73">
        <f t="shared" si="0"/>
        <v>149941.96</v>
      </c>
      <c r="H23" s="74"/>
      <c r="I23" s="74"/>
      <c r="J23" s="71" t="s">
        <v>24</v>
      </c>
      <c r="K23" s="71" t="s">
        <v>24</v>
      </c>
      <c r="L23" s="68"/>
      <c r="M23" s="68"/>
    </row>
    <row r="24" spans="1:13" ht="65">
      <c r="A24" s="70" t="s">
        <v>62</v>
      </c>
      <c r="B24" s="71" t="s">
        <v>63</v>
      </c>
      <c r="C24" s="72" t="s">
        <v>64</v>
      </c>
      <c r="D24" s="71" t="s">
        <v>48</v>
      </c>
      <c r="E24" s="73">
        <v>5</v>
      </c>
      <c r="F24" s="73">
        <f>Composições!G185</f>
        <v>289.8</v>
      </c>
      <c r="G24" s="73">
        <f t="shared" si="0"/>
        <v>1449</v>
      </c>
      <c r="H24" s="74"/>
      <c r="I24" s="74"/>
      <c r="J24" s="71" t="s">
        <v>24</v>
      </c>
      <c r="K24" s="71" t="s">
        <v>24</v>
      </c>
      <c r="L24" s="68"/>
      <c r="M24" s="68"/>
    </row>
    <row r="25" spans="1:13" ht="15">
      <c r="A25" s="68"/>
      <c r="B25" s="76"/>
      <c r="C25" s="67" t="s">
        <v>65</v>
      </c>
      <c r="D25" s="77"/>
      <c r="E25" s="77"/>
      <c r="F25" s="77"/>
      <c r="G25" s="78">
        <f>(+G16+G17+G18+G19+G20+G21+G22+G23+G24)</f>
        <v>169465.99</v>
      </c>
      <c r="H25" s="68"/>
      <c r="I25" s="68"/>
      <c r="J25" s="68"/>
      <c r="K25" s="68"/>
      <c r="L25" s="68"/>
      <c r="M25" s="68"/>
    </row>
    <row r="26" spans="1:13" ht="52">
      <c r="A26" s="70" t="s">
        <v>66</v>
      </c>
      <c r="B26" s="71" t="s">
        <v>67</v>
      </c>
      <c r="C26" s="72" t="s">
        <v>68</v>
      </c>
      <c r="D26" s="71" t="s">
        <v>16</v>
      </c>
      <c r="E26" s="73">
        <v>93.53</v>
      </c>
      <c r="F26" s="73">
        <f>Composições!G198</f>
        <v>31.12</v>
      </c>
      <c r="G26" s="73">
        <f>TRUNC((E26*F26),2)</f>
        <v>2910.65</v>
      </c>
      <c r="H26" s="74"/>
      <c r="I26" s="74"/>
      <c r="J26" s="75" t="s">
        <v>69</v>
      </c>
      <c r="K26" s="71" t="s">
        <v>24</v>
      </c>
      <c r="L26" s="68"/>
      <c r="M26" s="68"/>
    </row>
    <row r="27" spans="1:13" ht="15">
      <c r="A27" s="68"/>
      <c r="B27" s="76"/>
      <c r="C27" s="67" t="s">
        <v>71</v>
      </c>
      <c r="D27" s="77"/>
      <c r="E27" s="77"/>
      <c r="F27" s="77"/>
      <c r="G27" s="78">
        <f>(+G26)</f>
        <v>2910.65</v>
      </c>
      <c r="H27" s="68"/>
      <c r="I27" s="68"/>
      <c r="J27" s="68"/>
      <c r="K27" s="68"/>
      <c r="L27" s="68"/>
      <c r="M27" s="68"/>
    </row>
    <row r="28" spans="1:13" ht="91">
      <c r="A28" s="70" t="s">
        <v>72</v>
      </c>
      <c r="B28" s="71" t="s">
        <v>73</v>
      </c>
      <c r="C28" s="72" t="s">
        <v>74</v>
      </c>
      <c r="D28" s="71" t="s">
        <v>16</v>
      </c>
      <c r="E28" s="73">
        <v>100</v>
      </c>
      <c r="F28" s="73">
        <f>Composições!G222</f>
        <v>144.96</v>
      </c>
      <c r="G28" s="73">
        <f>TRUNC((E28*F28),2)</f>
        <v>14496</v>
      </c>
      <c r="H28" s="74"/>
      <c r="I28" s="74"/>
      <c r="J28" s="71" t="s">
        <v>24</v>
      </c>
      <c r="K28" s="71" t="s">
        <v>24</v>
      </c>
      <c r="L28" s="68"/>
      <c r="M28" s="68"/>
    </row>
    <row r="29" spans="1:13" ht="15">
      <c r="A29" s="68"/>
      <c r="B29" s="76"/>
      <c r="C29" s="67" t="s">
        <v>76</v>
      </c>
      <c r="D29" s="77"/>
      <c r="E29" s="77"/>
      <c r="F29" s="77"/>
      <c r="G29" s="78">
        <f>(+G28)</f>
        <v>14496</v>
      </c>
      <c r="H29" s="68"/>
      <c r="I29" s="68"/>
      <c r="J29" s="68"/>
      <c r="K29" s="68"/>
      <c r="L29" s="68"/>
      <c r="M29" s="68"/>
    </row>
    <row r="30" spans="1:13" ht="117">
      <c r="A30" s="70" t="s">
        <v>77</v>
      </c>
      <c r="B30" s="71" t="s">
        <v>78</v>
      </c>
      <c r="C30" s="72" t="s">
        <v>79</v>
      </c>
      <c r="D30" s="71" t="s">
        <v>16</v>
      </c>
      <c r="E30" s="73">
        <v>171.23999999999998</v>
      </c>
      <c r="F30" s="73">
        <f>Composições!G237</f>
        <v>83.19</v>
      </c>
      <c r="G30" s="73">
        <f>TRUNC((E30*F30),2)</f>
        <v>14245.45</v>
      </c>
      <c r="H30" s="74"/>
      <c r="I30" s="74"/>
      <c r="J30" s="75" t="s">
        <v>38</v>
      </c>
      <c r="K30" s="71" t="s">
        <v>24</v>
      </c>
      <c r="L30" s="68"/>
      <c r="M30" s="68"/>
    </row>
    <row r="31" spans="1:13" ht="39">
      <c r="A31" s="70" t="s">
        <v>80</v>
      </c>
      <c r="B31" s="71" t="s">
        <v>81</v>
      </c>
      <c r="C31" s="72" t="s">
        <v>82</v>
      </c>
      <c r="D31" s="71" t="s">
        <v>16</v>
      </c>
      <c r="E31" s="73">
        <v>171.23999999999998</v>
      </c>
      <c r="F31" s="73">
        <f>Composições!G249</f>
        <v>133.48</v>
      </c>
      <c r="G31" s="73">
        <f>TRUNC((E31*F31),2)</f>
        <v>22857.11</v>
      </c>
      <c r="H31" s="74"/>
      <c r="I31" s="74"/>
      <c r="J31" s="71" t="s">
        <v>24</v>
      </c>
      <c r="K31" s="71" t="s">
        <v>24</v>
      </c>
      <c r="L31" s="68"/>
      <c r="M31" s="68"/>
    </row>
    <row r="32" spans="1:13" ht="15">
      <c r="A32" s="68"/>
      <c r="B32" s="76"/>
      <c r="C32" s="67" t="s">
        <v>84</v>
      </c>
      <c r="D32" s="77"/>
      <c r="E32" s="77"/>
      <c r="F32" s="77"/>
      <c r="G32" s="78">
        <f>(+G30+G31)</f>
        <v>37102.56</v>
      </c>
      <c r="H32" s="68"/>
      <c r="I32" s="68"/>
      <c r="J32" s="68"/>
      <c r="K32" s="68"/>
      <c r="L32" s="68"/>
      <c r="M32" s="68"/>
    </row>
    <row r="33" spans="1:13" ht="104">
      <c r="A33" s="70" t="s">
        <v>85</v>
      </c>
      <c r="B33" s="71" t="s">
        <v>86</v>
      </c>
      <c r="C33" s="72" t="s">
        <v>87</v>
      </c>
      <c r="D33" s="71" t="s">
        <v>16</v>
      </c>
      <c r="E33" s="73">
        <v>132.28</v>
      </c>
      <c r="F33" s="73">
        <f>Composições!G264</f>
        <v>45.7</v>
      </c>
      <c r="G33" s="73">
        <f>TRUNC((E33*F33),2)</f>
        <v>6045.19</v>
      </c>
      <c r="H33" s="74"/>
      <c r="I33" s="74"/>
      <c r="J33" s="75" t="s">
        <v>88</v>
      </c>
      <c r="K33" s="71" t="s">
        <v>24</v>
      </c>
      <c r="L33" s="68"/>
      <c r="M33" s="68"/>
    </row>
    <row r="34" spans="1:13" ht="52">
      <c r="A34" s="70" t="s">
        <v>89</v>
      </c>
      <c r="B34" s="71" t="s">
        <v>90</v>
      </c>
      <c r="C34" s="72" t="s">
        <v>91</v>
      </c>
      <c r="D34" s="71" t="s">
        <v>16</v>
      </c>
      <c r="E34" s="73">
        <v>132.28</v>
      </c>
      <c r="F34" s="73">
        <f>Composições!G278</f>
        <v>52.88</v>
      </c>
      <c r="G34" s="73">
        <f>TRUNC((E34*F34),2)</f>
        <v>6994.96</v>
      </c>
      <c r="H34" s="74"/>
      <c r="I34" s="74"/>
      <c r="J34" s="71" t="s">
        <v>24</v>
      </c>
      <c r="K34" s="71" t="s">
        <v>24</v>
      </c>
      <c r="L34" s="68"/>
      <c r="M34" s="68"/>
    </row>
    <row r="35" spans="1:13" ht="15">
      <c r="A35" s="68"/>
      <c r="B35" s="76"/>
      <c r="C35" s="67" t="s">
        <v>93</v>
      </c>
      <c r="D35" s="77"/>
      <c r="E35" s="77"/>
      <c r="F35" s="77"/>
      <c r="G35" s="78">
        <f>(+G33+G34)</f>
        <v>13040.15</v>
      </c>
      <c r="H35" s="68"/>
      <c r="I35" s="68"/>
      <c r="J35" s="68"/>
      <c r="K35" s="68"/>
      <c r="L35" s="68"/>
      <c r="M35" s="68"/>
    </row>
    <row r="36" spans="1:13" ht="65">
      <c r="A36" s="70" t="s">
        <v>94</v>
      </c>
      <c r="B36" s="71" t="s">
        <v>95</v>
      </c>
      <c r="C36" s="72" t="s">
        <v>96</v>
      </c>
      <c r="D36" s="71" t="s">
        <v>16</v>
      </c>
      <c r="E36" s="73">
        <v>100.8</v>
      </c>
      <c r="F36" s="73">
        <f>Composições!G295</f>
        <v>205.99</v>
      </c>
      <c r="G36" s="73">
        <f>TRUNC((E36*F36),2)</f>
        <v>20763.79</v>
      </c>
      <c r="H36" s="74"/>
      <c r="I36" s="74"/>
      <c r="J36" s="71" t="s">
        <v>24</v>
      </c>
      <c r="K36" s="71" t="s">
        <v>24</v>
      </c>
      <c r="L36" s="68"/>
      <c r="M36" s="68"/>
    </row>
    <row r="37" spans="1:13" ht="15">
      <c r="A37" s="68"/>
      <c r="B37" s="76"/>
      <c r="C37" s="67" t="s">
        <v>98</v>
      </c>
      <c r="D37" s="77"/>
      <c r="E37" s="77"/>
      <c r="F37" s="77"/>
      <c r="G37" s="78">
        <f>(+G36)</f>
        <v>20763.79</v>
      </c>
      <c r="H37" s="68"/>
      <c r="I37" s="68"/>
      <c r="J37" s="68"/>
      <c r="K37" s="68"/>
      <c r="L37" s="68"/>
      <c r="M37" s="68"/>
    </row>
    <row r="38" spans="1:13" ht="39">
      <c r="A38" s="70" t="s">
        <v>99</v>
      </c>
      <c r="B38" s="71" t="s">
        <v>100</v>
      </c>
      <c r="C38" s="72" t="s">
        <v>101</v>
      </c>
      <c r="D38" s="71" t="s">
        <v>48</v>
      </c>
      <c r="E38" s="73">
        <v>5</v>
      </c>
      <c r="F38" s="73">
        <f>Composições!G308</f>
        <v>29.97</v>
      </c>
      <c r="G38" s="73">
        <f>TRUNC((E38*F38),2)</f>
        <v>149.85</v>
      </c>
      <c r="H38" s="74"/>
      <c r="I38" s="74"/>
      <c r="J38" s="71" t="s">
        <v>24</v>
      </c>
      <c r="K38" s="71" t="s">
        <v>24</v>
      </c>
      <c r="L38" s="68"/>
      <c r="M38" s="68"/>
    </row>
    <row r="39" spans="1:13" ht="15">
      <c r="A39" s="68"/>
      <c r="B39" s="76"/>
      <c r="C39" s="67" t="s">
        <v>103</v>
      </c>
      <c r="D39" s="77"/>
      <c r="E39" s="77"/>
      <c r="F39" s="77"/>
      <c r="G39" s="78">
        <f>(+G38)</f>
        <v>149.85</v>
      </c>
      <c r="H39" s="68"/>
      <c r="I39" s="68"/>
      <c r="J39" s="68"/>
      <c r="K39" s="68"/>
      <c r="L39" s="68"/>
      <c r="M39" s="68"/>
    </row>
    <row r="40" spans="1:13" ht="52">
      <c r="A40" s="70" t="s">
        <v>104</v>
      </c>
      <c r="B40" s="71" t="s">
        <v>105</v>
      </c>
      <c r="C40" s="72" t="s">
        <v>106</v>
      </c>
      <c r="D40" s="71" t="s">
        <v>48</v>
      </c>
      <c r="E40" s="73">
        <v>1</v>
      </c>
      <c r="F40" s="73">
        <f>Composições!G320</f>
        <v>650.62</v>
      </c>
      <c r="G40" s="73">
        <f>TRUNC((E40*F40),2)</f>
        <v>650.62</v>
      </c>
      <c r="H40" s="74"/>
      <c r="I40" s="74"/>
      <c r="J40" s="71" t="s">
        <v>24</v>
      </c>
      <c r="K40" s="71" t="s">
        <v>24</v>
      </c>
      <c r="L40" s="68"/>
      <c r="M40" s="68"/>
    </row>
    <row r="41" spans="1:13" ht="15">
      <c r="A41" s="68"/>
      <c r="B41" s="76"/>
      <c r="C41" s="67" t="s">
        <v>98</v>
      </c>
      <c r="D41" s="77"/>
      <c r="E41" s="77"/>
      <c r="F41" s="77"/>
      <c r="G41" s="78">
        <f>(+G40)</f>
        <v>650.62</v>
      </c>
      <c r="H41" s="68"/>
      <c r="I41" s="68"/>
      <c r="J41" s="68"/>
      <c r="K41" s="68"/>
      <c r="L41" s="68"/>
      <c r="M41" s="68"/>
    </row>
    <row r="42" spans="1:13" ht="39">
      <c r="A42" s="70" t="s">
        <v>108</v>
      </c>
      <c r="B42" s="71" t="s">
        <v>109</v>
      </c>
      <c r="C42" s="72" t="s">
        <v>110</v>
      </c>
      <c r="D42" s="71" t="s">
        <v>48</v>
      </c>
      <c r="E42" s="73">
        <v>1</v>
      </c>
      <c r="F42" s="73">
        <f>Composições!G331</f>
        <v>97.09</v>
      </c>
      <c r="G42" s="73">
        <f>TRUNC((E42*F42),2)</f>
        <v>97.09</v>
      </c>
      <c r="H42" s="74"/>
      <c r="I42" s="74"/>
      <c r="J42" s="71" t="s">
        <v>24</v>
      </c>
      <c r="K42" s="71" t="s">
        <v>24</v>
      </c>
      <c r="L42" s="68"/>
      <c r="M42" s="68"/>
    </row>
    <row r="43" spans="1:13" ht="39">
      <c r="A43" s="70" t="s">
        <v>111</v>
      </c>
      <c r="B43" s="71" t="s">
        <v>112</v>
      </c>
      <c r="C43" s="72" t="s">
        <v>113</v>
      </c>
      <c r="D43" s="71" t="s">
        <v>48</v>
      </c>
      <c r="E43" s="73">
        <v>4</v>
      </c>
      <c r="F43" s="73">
        <f>Composições!G342</f>
        <v>139.25</v>
      </c>
      <c r="G43" s="73">
        <f>TRUNC((E43*F43),2)</f>
        <v>557</v>
      </c>
      <c r="H43" s="74"/>
      <c r="I43" s="74"/>
      <c r="J43" s="71" t="s">
        <v>24</v>
      </c>
      <c r="K43" s="71" t="s">
        <v>24</v>
      </c>
      <c r="L43" s="68"/>
      <c r="M43" s="68"/>
    </row>
    <row r="44" spans="1:13" ht="15">
      <c r="A44" s="68"/>
      <c r="B44" s="76"/>
      <c r="C44" s="67" t="s">
        <v>103</v>
      </c>
      <c r="D44" s="77"/>
      <c r="E44" s="77"/>
      <c r="F44" s="77"/>
      <c r="G44" s="78">
        <f>(+G42+G43)</f>
        <v>654.09</v>
      </c>
      <c r="H44" s="68"/>
      <c r="I44" s="68"/>
      <c r="J44" s="68"/>
      <c r="K44" s="68"/>
      <c r="L44" s="68"/>
      <c r="M44" s="68"/>
    </row>
    <row r="45" spans="1:13" ht="15">
      <c r="A45" s="70" t="s">
        <v>114</v>
      </c>
      <c r="B45" s="71" t="s">
        <v>115</v>
      </c>
      <c r="C45" s="72" t="s">
        <v>116</v>
      </c>
      <c r="D45" s="71" t="s">
        <v>48</v>
      </c>
      <c r="E45" s="73">
        <v>5</v>
      </c>
      <c r="F45" s="73">
        <f>Composições!G352</f>
        <v>30.57</v>
      </c>
      <c r="G45" s="73">
        <f>TRUNC((E45*F45),2)</f>
        <v>152.85</v>
      </c>
      <c r="H45" s="74"/>
      <c r="I45" s="74"/>
      <c r="J45" s="71" t="s">
        <v>24</v>
      </c>
      <c r="K45" s="71" t="s">
        <v>24</v>
      </c>
      <c r="L45" s="68"/>
      <c r="M45" s="68"/>
    </row>
    <row r="46" spans="1:13" ht="15">
      <c r="A46" s="68"/>
      <c r="B46" s="76"/>
      <c r="C46" s="67" t="s">
        <v>117</v>
      </c>
      <c r="D46" s="77"/>
      <c r="E46" s="77"/>
      <c r="F46" s="77"/>
      <c r="G46" s="78">
        <f>(+G45)</f>
        <v>152.85</v>
      </c>
      <c r="H46" s="68"/>
      <c r="I46" s="68"/>
      <c r="J46" s="68"/>
      <c r="K46" s="68"/>
      <c r="L46" s="68"/>
      <c r="M46" s="68"/>
    </row>
    <row r="47" spans="1:13" ht="65">
      <c r="A47" s="70" t="s">
        <v>118</v>
      </c>
      <c r="B47" s="71" t="s">
        <v>119</v>
      </c>
      <c r="C47" s="72" t="s">
        <v>120</v>
      </c>
      <c r="D47" s="71" t="s">
        <v>16</v>
      </c>
      <c r="E47" s="73">
        <v>20</v>
      </c>
      <c r="F47" s="73">
        <f>Composições!G367</f>
        <v>189.85</v>
      </c>
      <c r="G47" s="73">
        <f>TRUNC((E47*F47),2)</f>
        <v>3797</v>
      </c>
      <c r="H47" s="74"/>
      <c r="I47" s="74"/>
      <c r="J47" s="71" t="s">
        <v>24</v>
      </c>
      <c r="K47" s="71" t="s">
        <v>24</v>
      </c>
      <c r="L47" s="68"/>
      <c r="M47" s="68"/>
    </row>
    <row r="48" spans="1:13" ht="15">
      <c r="A48" s="68"/>
      <c r="B48" s="76"/>
      <c r="C48" s="67" t="s">
        <v>122</v>
      </c>
      <c r="D48" s="77"/>
      <c r="E48" s="77"/>
      <c r="F48" s="77"/>
      <c r="G48" s="78">
        <f>(+G47)</f>
        <v>3797</v>
      </c>
      <c r="H48" s="68"/>
      <c r="I48" s="68"/>
      <c r="J48" s="68"/>
      <c r="K48" s="68"/>
      <c r="L48" s="68"/>
      <c r="M48" s="68"/>
    </row>
    <row r="49" spans="1:13" ht="52">
      <c r="A49" s="70" t="s">
        <v>123</v>
      </c>
      <c r="B49" s="71" t="s">
        <v>124</v>
      </c>
      <c r="C49" s="72" t="s">
        <v>125</v>
      </c>
      <c r="D49" s="71" t="s">
        <v>16</v>
      </c>
      <c r="E49" s="73">
        <v>171</v>
      </c>
      <c r="F49" s="73">
        <f>Composições!G382</f>
        <v>45.5</v>
      </c>
      <c r="G49" s="73">
        <f>TRUNC((E49*F49),2)</f>
        <v>7780.5</v>
      </c>
      <c r="H49" s="74"/>
      <c r="I49" s="74"/>
      <c r="J49" s="71" t="s">
        <v>24</v>
      </c>
      <c r="K49" s="71" t="s">
        <v>24</v>
      </c>
      <c r="L49" s="68"/>
      <c r="M49" s="68"/>
    </row>
    <row r="50" spans="1:13" ht="39">
      <c r="A50" s="70" t="s">
        <v>126</v>
      </c>
      <c r="B50" s="71" t="s">
        <v>127</v>
      </c>
      <c r="C50" s="72" t="s">
        <v>128</v>
      </c>
      <c r="D50" s="71" t="s">
        <v>16</v>
      </c>
      <c r="E50" s="73">
        <v>287</v>
      </c>
      <c r="F50" s="73">
        <f>Composições!G395</f>
        <v>14.18</v>
      </c>
      <c r="G50" s="73">
        <f>TRUNC((E50*F50),2)</f>
        <v>4069.66</v>
      </c>
      <c r="H50" s="74"/>
      <c r="I50" s="74"/>
      <c r="J50" s="71" t="s">
        <v>24</v>
      </c>
      <c r="K50" s="71" t="s">
        <v>24</v>
      </c>
      <c r="L50" s="68"/>
      <c r="M50" s="68"/>
    </row>
    <row r="51" spans="1:13" ht="52">
      <c r="A51" s="70" t="s">
        <v>129</v>
      </c>
      <c r="B51" s="71" t="s">
        <v>130</v>
      </c>
      <c r="C51" s="72" t="s">
        <v>131</v>
      </c>
      <c r="D51" s="71" t="s">
        <v>16</v>
      </c>
      <c r="E51" s="73">
        <v>534.23</v>
      </c>
      <c r="F51" s="73">
        <f>Composições!G407</f>
        <v>9.69</v>
      </c>
      <c r="G51" s="73">
        <f>TRUNC((E51*F51),2)</f>
        <v>5176.68</v>
      </c>
      <c r="H51" s="74"/>
      <c r="I51" s="74"/>
      <c r="J51" s="71" t="s">
        <v>132</v>
      </c>
      <c r="K51" s="71" t="s">
        <v>24</v>
      </c>
      <c r="L51" s="68"/>
      <c r="M51" s="68"/>
    </row>
    <row r="52" spans="1:13" ht="15">
      <c r="A52" s="68"/>
      <c r="B52" s="76"/>
      <c r="C52" s="67" t="s">
        <v>134</v>
      </c>
      <c r="D52" s="77"/>
      <c r="E52" s="77"/>
      <c r="F52" s="77"/>
      <c r="G52" s="78">
        <f>(+G49+G50+G51)</f>
        <v>17026.84</v>
      </c>
      <c r="H52" s="68"/>
      <c r="I52" s="68"/>
      <c r="J52" s="68"/>
      <c r="K52" s="68"/>
      <c r="L52" s="68"/>
      <c r="M52" s="68"/>
    </row>
    <row r="53" spans="1:13" ht="91">
      <c r="A53" s="70" t="s">
        <v>135</v>
      </c>
      <c r="B53" s="71" t="s">
        <v>136</v>
      </c>
      <c r="C53" s="72" t="s">
        <v>137</v>
      </c>
      <c r="D53" s="71" t="s">
        <v>16</v>
      </c>
      <c r="E53" s="73">
        <v>369.22999999999996</v>
      </c>
      <c r="F53" s="73">
        <f>Composições!G420</f>
        <v>8.67</v>
      </c>
      <c r="G53" s="73">
        <f>TRUNC((E53*F53),2)</f>
        <v>3201.22</v>
      </c>
      <c r="H53" s="74"/>
      <c r="I53" s="74"/>
      <c r="J53" s="75" t="s">
        <v>138</v>
      </c>
      <c r="K53" s="71" t="s">
        <v>24</v>
      </c>
      <c r="L53" s="68"/>
      <c r="M53" s="68"/>
    </row>
    <row r="54" spans="1:13" ht="15">
      <c r="A54" s="68"/>
      <c r="B54" s="76"/>
      <c r="C54" s="67" t="s">
        <v>140</v>
      </c>
      <c r="D54" s="77"/>
      <c r="E54" s="77"/>
      <c r="F54" s="77"/>
      <c r="G54" s="78">
        <f>(+G53)</f>
        <v>3201.22</v>
      </c>
      <c r="H54" s="68"/>
      <c r="I54" s="68"/>
      <c r="J54" s="68"/>
      <c r="K54" s="68"/>
      <c r="L54" s="68"/>
      <c r="M54" s="68"/>
    </row>
    <row r="55" spans="1:13" ht="52">
      <c r="A55" s="70" t="s">
        <v>141</v>
      </c>
      <c r="B55" s="71" t="s">
        <v>142</v>
      </c>
      <c r="C55" s="72" t="s">
        <v>143</v>
      </c>
      <c r="D55" s="71" t="s">
        <v>48</v>
      </c>
      <c r="E55" s="73">
        <v>2</v>
      </c>
      <c r="F55" s="73">
        <f>Composições!G436</f>
        <v>1089.91</v>
      </c>
      <c r="G55" s="73">
        <f aca="true" t="shared" si="1" ref="G55:G61">TRUNC((E55*F55),2)</f>
        <v>2179.82</v>
      </c>
      <c r="H55" s="74"/>
      <c r="I55" s="74"/>
      <c r="J55" s="71" t="s">
        <v>144</v>
      </c>
      <c r="K55" s="71" t="s">
        <v>24</v>
      </c>
      <c r="L55" s="68"/>
      <c r="M55" s="68"/>
    </row>
    <row r="56" spans="1:13" ht="78">
      <c r="A56" s="70" t="s">
        <v>145</v>
      </c>
      <c r="B56" s="71" t="s">
        <v>146</v>
      </c>
      <c r="C56" s="72" t="s">
        <v>147</v>
      </c>
      <c r="D56" s="71" t="s">
        <v>48</v>
      </c>
      <c r="E56" s="73">
        <v>8</v>
      </c>
      <c r="F56" s="73">
        <f>Composições!G447</f>
        <v>79.05</v>
      </c>
      <c r="G56" s="73">
        <f t="shared" si="1"/>
        <v>632.4</v>
      </c>
      <c r="H56" s="74"/>
      <c r="I56" s="74"/>
      <c r="J56" s="71" t="s">
        <v>24</v>
      </c>
      <c r="K56" s="71" t="s">
        <v>24</v>
      </c>
      <c r="L56" s="68"/>
      <c r="M56" s="68"/>
    </row>
    <row r="57" spans="1:13" ht="39">
      <c r="A57" s="70" t="s">
        <v>148</v>
      </c>
      <c r="B57" s="71" t="s">
        <v>149</v>
      </c>
      <c r="C57" s="72" t="s">
        <v>150</v>
      </c>
      <c r="D57" s="71" t="s">
        <v>48</v>
      </c>
      <c r="E57" s="73">
        <v>1</v>
      </c>
      <c r="F57" s="73">
        <f>Composições!G459</f>
        <v>322.69</v>
      </c>
      <c r="G57" s="73">
        <f t="shared" si="1"/>
        <v>322.69</v>
      </c>
      <c r="H57" s="74"/>
      <c r="I57" s="74"/>
      <c r="J57" s="71" t="s">
        <v>24</v>
      </c>
      <c r="K57" s="71" t="s">
        <v>24</v>
      </c>
      <c r="L57" s="68"/>
      <c r="M57" s="68"/>
    </row>
    <row r="58" spans="1:13" ht="26">
      <c r="A58" s="70" t="s">
        <v>151</v>
      </c>
      <c r="B58" s="71" t="s">
        <v>152</v>
      </c>
      <c r="C58" s="72" t="s">
        <v>153</v>
      </c>
      <c r="D58" s="71" t="s">
        <v>16</v>
      </c>
      <c r="E58" s="73">
        <v>2.25</v>
      </c>
      <c r="F58" s="73">
        <f>Composições!G469</f>
        <v>515</v>
      </c>
      <c r="G58" s="73">
        <f t="shared" si="1"/>
        <v>1158.75</v>
      </c>
      <c r="H58" s="74"/>
      <c r="I58" s="74"/>
      <c r="J58" s="71" t="s">
        <v>154</v>
      </c>
      <c r="K58" s="71" t="s">
        <v>24</v>
      </c>
      <c r="L58" s="68"/>
      <c r="M58" s="68"/>
    </row>
    <row r="59" spans="1:13" ht="39">
      <c r="A59" s="70" t="s">
        <v>155</v>
      </c>
      <c r="B59" s="71" t="s">
        <v>156</v>
      </c>
      <c r="C59" s="72" t="s">
        <v>157</v>
      </c>
      <c r="D59" s="71" t="s">
        <v>48</v>
      </c>
      <c r="E59" s="73">
        <v>1</v>
      </c>
      <c r="F59" s="73">
        <f>Composições!G481</f>
        <v>287.69</v>
      </c>
      <c r="G59" s="73">
        <f t="shared" si="1"/>
        <v>287.69</v>
      </c>
      <c r="H59" s="74"/>
      <c r="I59" s="74"/>
      <c r="J59" s="71" t="s">
        <v>24</v>
      </c>
      <c r="K59" s="71" t="s">
        <v>24</v>
      </c>
      <c r="L59" s="68"/>
      <c r="M59" s="68"/>
    </row>
    <row r="60" spans="1:13" ht="39">
      <c r="A60" s="70" t="s">
        <v>158</v>
      </c>
      <c r="B60" s="71" t="s">
        <v>159</v>
      </c>
      <c r="C60" s="72" t="s">
        <v>160</v>
      </c>
      <c r="D60" s="71" t="s">
        <v>48</v>
      </c>
      <c r="E60" s="73">
        <v>1</v>
      </c>
      <c r="F60" s="73">
        <f>Composições!G493</f>
        <v>296.59</v>
      </c>
      <c r="G60" s="73">
        <f t="shared" si="1"/>
        <v>296.59</v>
      </c>
      <c r="H60" s="74"/>
      <c r="I60" s="74"/>
      <c r="J60" s="71" t="s">
        <v>24</v>
      </c>
      <c r="K60" s="71" t="s">
        <v>24</v>
      </c>
      <c r="L60" s="68"/>
      <c r="M60" s="68"/>
    </row>
    <row r="61" spans="1:13" ht="104">
      <c r="A61" s="70" t="s">
        <v>161</v>
      </c>
      <c r="B61" s="71" t="s">
        <v>162</v>
      </c>
      <c r="C61" s="72" t="s">
        <v>163</v>
      </c>
      <c r="D61" s="71" t="s">
        <v>16</v>
      </c>
      <c r="E61" s="73">
        <v>28</v>
      </c>
      <c r="F61" s="73">
        <f>Composições!G505</f>
        <v>1135.29</v>
      </c>
      <c r="G61" s="73">
        <f t="shared" si="1"/>
        <v>31788.12</v>
      </c>
      <c r="H61" s="74"/>
      <c r="I61" s="74"/>
      <c r="J61" s="71" t="s">
        <v>24</v>
      </c>
      <c r="K61" s="71" t="s">
        <v>24</v>
      </c>
      <c r="L61" s="68"/>
      <c r="M61" s="68"/>
    </row>
    <row r="62" spans="1:13" ht="15">
      <c r="A62" s="68"/>
      <c r="B62" s="76"/>
      <c r="C62" s="67" t="s">
        <v>165</v>
      </c>
      <c r="D62" s="77"/>
      <c r="E62" s="77"/>
      <c r="F62" s="77"/>
      <c r="G62" s="78">
        <f>(+G55+G56+G57+G58+G59+G60+G61)</f>
        <v>36666.06</v>
      </c>
      <c r="H62" s="68"/>
      <c r="I62" s="68"/>
      <c r="J62" s="68"/>
      <c r="K62" s="68"/>
      <c r="L62" s="68"/>
      <c r="M62" s="68"/>
    </row>
    <row r="63" spans="1:13" ht="52">
      <c r="A63" s="70" t="s">
        <v>166</v>
      </c>
      <c r="B63" s="71" t="s">
        <v>167</v>
      </c>
      <c r="C63" s="72" t="s">
        <v>168</v>
      </c>
      <c r="D63" s="71" t="s">
        <v>16</v>
      </c>
      <c r="E63" s="73">
        <v>65</v>
      </c>
      <c r="F63" s="73">
        <f>Composições!G516</f>
        <v>19.48</v>
      </c>
      <c r="G63" s="73">
        <f>TRUNC((E63*F63),2)</f>
        <v>1266.2</v>
      </c>
      <c r="H63" s="74"/>
      <c r="I63" s="74"/>
      <c r="J63" s="71" t="s">
        <v>24</v>
      </c>
      <c r="K63" s="71" t="s">
        <v>24</v>
      </c>
      <c r="L63" s="68"/>
      <c r="M63" s="68"/>
    </row>
    <row r="64" spans="1:13" ht="52">
      <c r="A64" s="70" t="s">
        <v>169</v>
      </c>
      <c r="B64" s="71" t="s">
        <v>130</v>
      </c>
      <c r="C64" s="72" t="s">
        <v>131</v>
      </c>
      <c r="D64" s="71" t="s">
        <v>16</v>
      </c>
      <c r="E64" s="73">
        <v>63.56</v>
      </c>
      <c r="F64" s="73">
        <f>Composições!G528</f>
        <v>9.69</v>
      </c>
      <c r="G64" s="73">
        <f>TRUNC((E64*F64),2)</f>
        <v>615.89</v>
      </c>
      <c r="H64" s="74"/>
      <c r="I64" s="74"/>
      <c r="J64" s="71" t="s">
        <v>24</v>
      </c>
      <c r="K64" s="71" t="s">
        <v>24</v>
      </c>
      <c r="L64" s="68"/>
      <c r="M64" s="68"/>
    </row>
    <row r="65" spans="1:13" ht="15">
      <c r="A65" s="68"/>
      <c r="B65" s="76"/>
      <c r="C65" s="67" t="s">
        <v>171</v>
      </c>
      <c r="D65" s="77"/>
      <c r="E65" s="77"/>
      <c r="F65" s="77"/>
      <c r="G65" s="78">
        <f>(+G63+G64)</f>
        <v>1882.0900000000001</v>
      </c>
      <c r="H65" s="68"/>
      <c r="I65" s="68"/>
      <c r="J65" s="68"/>
      <c r="K65" s="68"/>
      <c r="L65" s="68"/>
      <c r="M65" s="68"/>
    </row>
    <row r="66" spans="1:13" ht="26">
      <c r="A66" s="70" t="s">
        <v>172</v>
      </c>
      <c r="B66" s="71" t="s">
        <v>173</v>
      </c>
      <c r="C66" s="72" t="s">
        <v>174</v>
      </c>
      <c r="D66" s="71" t="s">
        <v>48</v>
      </c>
      <c r="E66" s="73">
        <v>19</v>
      </c>
      <c r="F66" s="73">
        <f>Composições!G539</f>
        <v>8.29</v>
      </c>
      <c r="G66" s="73">
        <f>TRUNC((E66*F66),2)</f>
        <v>157.51</v>
      </c>
      <c r="H66" s="74"/>
      <c r="I66" s="74"/>
      <c r="J66" s="71" t="s">
        <v>24</v>
      </c>
      <c r="K66" s="71" t="s">
        <v>24</v>
      </c>
      <c r="L66" s="68"/>
      <c r="M66" s="68"/>
    </row>
    <row r="67" spans="1:13" ht="78">
      <c r="A67" s="70" t="s">
        <v>175</v>
      </c>
      <c r="B67" s="71" t="s">
        <v>176</v>
      </c>
      <c r="C67" s="72" t="s">
        <v>177</v>
      </c>
      <c r="D67" s="71" t="s">
        <v>48</v>
      </c>
      <c r="E67" s="73">
        <v>19</v>
      </c>
      <c r="F67" s="73">
        <f>Composições!G560</f>
        <v>620.78</v>
      </c>
      <c r="G67" s="73">
        <f>TRUNC((E67*F67),2)</f>
        <v>11794.82</v>
      </c>
      <c r="H67" s="74"/>
      <c r="I67" s="74"/>
      <c r="J67" s="71" t="s">
        <v>24</v>
      </c>
      <c r="K67" s="71" t="s">
        <v>24</v>
      </c>
      <c r="L67" s="68"/>
      <c r="M67" s="68"/>
    </row>
    <row r="68" spans="1:13" ht="65">
      <c r="A68" s="70" t="s">
        <v>178</v>
      </c>
      <c r="B68" s="71" t="s">
        <v>179</v>
      </c>
      <c r="C68" s="72" t="s">
        <v>180</v>
      </c>
      <c r="D68" s="71" t="s">
        <v>48</v>
      </c>
      <c r="E68" s="73">
        <v>1</v>
      </c>
      <c r="F68" s="73">
        <f>Composições!G572</f>
        <v>432.23</v>
      </c>
      <c r="G68" s="73">
        <f>TRUNC((E68*F68),2)</f>
        <v>432.23</v>
      </c>
      <c r="H68" s="74"/>
      <c r="I68" s="74"/>
      <c r="J68" s="71" t="s">
        <v>24</v>
      </c>
      <c r="K68" s="71" t="s">
        <v>24</v>
      </c>
      <c r="L68" s="68"/>
      <c r="M68" s="68"/>
    </row>
    <row r="69" spans="1:13" ht="52">
      <c r="A69" s="70" t="s">
        <v>181</v>
      </c>
      <c r="B69" s="71" t="s">
        <v>182</v>
      </c>
      <c r="C69" s="72" t="s">
        <v>183</v>
      </c>
      <c r="D69" s="71" t="s">
        <v>48</v>
      </c>
      <c r="E69" s="73">
        <v>39</v>
      </c>
      <c r="F69" s="73">
        <f>Composições!G592</f>
        <v>224.95</v>
      </c>
      <c r="G69" s="73">
        <f>TRUNC((E69*F69),2)</f>
        <v>8773.05</v>
      </c>
      <c r="H69" s="74"/>
      <c r="I69" s="74"/>
      <c r="J69" s="71" t="s">
        <v>24</v>
      </c>
      <c r="K69" s="71" t="s">
        <v>24</v>
      </c>
      <c r="L69" s="68"/>
      <c r="M69" s="68"/>
    </row>
    <row r="70" spans="1:13" ht="15">
      <c r="A70" s="68"/>
      <c r="B70" s="76"/>
      <c r="C70" s="67" t="s">
        <v>185</v>
      </c>
      <c r="D70" s="77"/>
      <c r="E70" s="77"/>
      <c r="F70" s="77"/>
      <c r="G70" s="78">
        <f>(+G66+G67+G68+G69)</f>
        <v>21157.61</v>
      </c>
      <c r="H70" s="68"/>
      <c r="I70" s="68"/>
      <c r="J70" s="68"/>
      <c r="K70" s="68"/>
      <c r="L70" s="68"/>
      <c r="M70" s="68"/>
    </row>
    <row r="71" spans="1:13" ht="15">
      <c r="A71" s="68"/>
      <c r="B71" s="68"/>
      <c r="C71" s="80" t="s">
        <v>186</v>
      </c>
      <c r="D71" s="81"/>
      <c r="E71" s="81"/>
      <c r="F71" s="81"/>
      <c r="G71" s="78">
        <f>(+G13+G15+G25+G27+G29+G32+G35+G37+G39+G41+G44+G46+G48+G52+G54+G62+G65+G70)</f>
        <v>352331.54999999993</v>
      </c>
      <c r="H71" s="68"/>
      <c r="I71" s="68"/>
      <c r="J71" s="68"/>
      <c r="K71" s="68"/>
      <c r="L71" s="68"/>
      <c r="M71" s="68"/>
    </row>
    <row r="72" spans="1:13" ht="15">
      <c r="A72" s="68"/>
      <c r="B72" s="68"/>
      <c r="C72" s="80" t="s">
        <v>187</v>
      </c>
      <c r="D72" s="81"/>
      <c r="E72" s="81"/>
      <c r="F72" s="78">
        <v>0</v>
      </c>
      <c r="G72" s="78">
        <f>TRUNC((G71*F72)/100,2)</f>
        <v>0</v>
      </c>
      <c r="H72" s="68"/>
      <c r="I72" s="68"/>
      <c r="J72" s="68"/>
      <c r="K72" s="68"/>
      <c r="L72" s="68"/>
      <c r="M72" s="68"/>
    </row>
    <row r="73" spans="1:13" ht="15">
      <c r="A73" s="68"/>
      <c r="B73" s="68"/>
      <c r="C73" s="80" t="s">
        <v>188</v>
      </c>
      <c r="D73" s="81"/>
      <c r="E73" s="81"/>
      <c r="F73" s="81"/>
      <c r="G73" s="78">
        <f>(G71+G72)</f>
        <v>352331.54999999993</v>
      </c>
      <c r="H73" s="68"/>
      <c r="I73" s="68"/>
      <c r="J73" s="68"/>
      <c r="K73" s="68"/>
      <c r="L73" s="68"/>
      <c r="M73" s="68"/>
    </row>
    <row r="74" spans="1:13" ht="15">
      <c r="A74" s="68"/>
      <c r="B74" s="68"/>
      <c r="C74" s="80"/>
      <c r="D74" s="81"/>
      <c r="E74" s="81"/>
      <c r="F74" s="81"/>
      <c r="G74" s="78"/>
      <c r="H74" s="68"/>
      <c r="I74" s="68"/>
      <c r="J74" s="68"/>
      <c r="K74" s="68"/>
      <c r="L74" s="68"/>
      <c r="M74" s="68"/>
    </row>
    <row r="75" spans="1:13" ht="15">
      <c r="A75" s="68"/>
      <c r="B75" s="68"/>
      <c r="C75" s="80" t="s">
        <v>186</v>
      </c>
      <c r="D75" s="81"/>
      <c r="E75" s="81"/>
      <c r="F75" s="81"/>
      <c r="G75" s="78">
        <f>SUM(G71)</f>
        <v>352331.54999999993</v>
      </c>
      <c r="H75" s="68"/>
      <c r="I75" s="68"/>
      <c r="J75" s="68"/>
      <c r="K75" s="68"/>
      <c r="L75" s="68"/>
      <c r="M75" s="68"/>
    </row>
    <row r="76" spans="1:13" ht="15">
      <c r="A76" s="68"/>
      <c r="B76" s="68"/>
      <c r="C76" s="80" t="s">
        <v>187</v>
      </c>
      <c r="D76" s="81"/>
      <c r="E76" s="81"/>
      <c r="F76" s="77">
        <v>28.03</v>
      </c>
      <c r="G76" s="78">
        <f>SUM(G75*F76/100)</f>
        <v>98758.53346499999</v>
      </c>
      <c r="H76" s="68"/>
      <c r="I76" s="68"/>
      <c r="J76" s="68"/>
      <c r="K76" s="68"/>
      <c r="L76" s="68"/>
      <c r="M76" s="68"/>
    </row>
    <row r="77" spans="1:13" ht="15">
      <c r="A77" s="68"/>
      <c r="B77" s="68"/>
      <c r="C77" s="80" t="s">
        <v>188</v>
      </c>
      <c r="D77" s="81"/>
      <c r="E77" s="81"/>
      <c r="F77" s="81"/>
      <c r="G77" s="78">
        <f>SUM(G75+G76)</f>
        <v>451090.0834649999</v>
      </c>
      <c r="H77" s="68"/>
      <c r="I77" s="68"/>
      <c r="J77" s="68"/>
      <c r="K77" s="68"/>
      <c r="L77" s="68"/>
      <c r="M77" s="68"/>
    </row>
    <row r="78" spans="1:8" ht="15">
      <c r="A78"/>
      <c r="C78" s="60"/>
      <c r="D78" s="61"/>
      <c r="E78" s="61"/>
      <c r="F78" s="61"/>
      <c r="G78" s="59"/>
      <c r="H78"/>
    </row>
    <row r="79" spans="1:8" ht="15">
      <c r="A79"/>
      <c r="C79" s="60"/>
      <c r="D79" s="61"/>
      <c r="E79" s="61"/>
      <c r="F79" s="61"/>
      <c r="G79" s="59"/>
      <c r="H79"/>
    </row>
    <row r="80" spans="1:8" ht="15">
      <c r="A80"/>
      <c r="B80" s="99" t="s">
        <v>189</v>
      </c>
      <c r="C80" s="99"/>
      <c r="D80" s="100"/>
      <c r="G80"/>
      <c r="H80"/>
    </row>
    <row r="81" ht="15"/>
    <row r="82" ht="15">
      <c r="C82" s="85" t="s">
        <v>190</v>
      </c>
    </row>
    <row r="83" spans="3:6" ht="15">
      <c r="C83" s="86" t="s">
        <v>191</v>
      </c>
      <c r="E83" s="86" t="s">
        <v>192</v>
      </c>
      <c r="F83" s="86" t="s">
        <v>193</v>
      </c>
    </row>
    <row r="84" spans="3:6" ht="15">
      <c r="C84" s="87" t="s">
        <v>28</v>
      </c>
      <c r="E84" s="88">
        <f>Proposta_0003_23_Cliente_00002!G13</f>
        <v>6211.79</v>
      </c>
      <c r="F84" s="88">
        <f>Proposta_0003_23_Cliente_00002!G13/Proposta_0003_23_Cliente_00002!G71*100</f>
        <v>1.7630524430752799</v>
      </c>
    </row>
    <row r="85" spans="3:6" ht="15">
      <c r="C85" s="87" t="s">
        <v>34</v>
      </c>
      <c r="E85" s="88">
        <f>Proposta_0003_23_Cliente_00002!G15</f>
        <v>3002.39</v>
      </c>
      <c r="F85" s="88">
        <f>Proposta_0003_23_Cliente_00002!G15/Proposta_0003_23_Cliente_00002!G71*100</f>
        <v>0.8521490624384903</v>
      </c>
    </row>
    <row r="86" spans="3:6" ht="15">
      <c r="C86" s="87" t="s">
        <v>28</v>
      </c>
      <c r="E86" s="88">
        <f>Proposta_0003_23_Cliente_00002!G25</f>
        <v>169465.99</v>
      </c>
      <c r="F86" s="88">
        <f>Proposta_0003_23_Cliente_00002!G25/Proposta_0003_23_Cliente_00002!G71*100</f>
        <v>48.09844307158982</v>
      </c>
    </row>
    <row r="87" spans="3:6" ht="15">
      <c r="C87" s="87" t="s">
        <v>70</v>
      </c>
      <c r="E87" s="88">
        <f>Proposta_0003_23_Cliente_00002!G27</f>
        <v>2910.65</v>
      </c>
      <c r="F87" s="88">
        <f>Proposta_0003_23_Cliente_00002!G27/Proposta_0003_23_Cliente_00002!G71*100</f>
        <v>0.8261110876956664</v>
      </c>
    </row>
    <row r="88" spans="3:6" ht="15">
      <c r="C88" s="87" t="s">
        <v>75</v>
      </c>
      <c r="E88" s="88">
        <f>Proposta_0003_23_Cliente_00002!G29</f>
        <v>14496</v>
      </c>
      <c r="F88" s="88">
        <f>Proposta_0003_23_Cliente_00002!G29/Proposta_0003_23_Cliente_00002!G71*100</f>
        <v>4.1143065388268525</v>
      </c>
    </row>
    <row r="89" spans="3:6" ht="15">
      <c r="C89" s="87" t="s">
        <v>83</v>
      </c>
      <c r="E89" s="88">
        <f>Proposta_0003_23_Cliente_00002!G32</f>
        <v>37102.56</v>
      </c>
      <c r="F89" s="88">
        <f>Proposta_0003_23_Cliente_00002!G32/Proposta_0003_23_Cliente_00002!G71*100</f>
        <v>10.530581209658916</v>
      </c>
    </row>
    <row r="90" spans="3:6" ht="15">
      <c r="C90" s="87" t="s">
        <v>92</v>
      </c>
      <c r="E90" s="88">
        <f>Proposta_0003_23_Cliente_00002!G35</f>
        <v>13040.15</v>
      </c>
      <c r="F90" s="88">
        <f>Proposta_0003_23_Cliente_00002!G35/Proposta_0003_23_Cliente_00002!G71*100</f>
        <v>3.701101987602303</v>
      </c>
    </row>
    <row r="91" spans="3:6" ht="15">
      <c r="C91" s="87" t="s">
        <v>97</v>
      </c>
      <c r="E91" s="88">
        <f>Proposta_0003_23_Cliente_00002!G37</f>
        <v>20763.79</v>
      </c>
      <c r="F91" s="88">
        <f>Proposta_0003_23_Cliente_00002!G37/Proposta_0003_23_Cliente_00002!G71*100</f>
        <v>5.8932531020852394</v>
      </c>
    </row>
    <row r="92" spans="3:6" ht="15">
      <c r="C92" s="87" t="s">
        <v>102</v>
      </c>
      <c r="E92" s="88">
        <f>Proposta_0003_23_Cliente_00002!G39</f>
        <v>149.85</v>
      </c>
      <c r="F92" s="88">
        <f>Proposta_0003_23_Cliente_00002!G39/Proposta_0003_23_Cliente_00002!G71*100</f>
        <v>0.042530962668543316</v>
      </c>
    </row>
    <row r="93" spans="3:6" ht="15">
      <c r="C93" s="87" t="s">
        <v>107</v>
      </c>
      <c r="E93" s="88">
        <f>Proposta_0003_23_Cliente_00002!G41</f>
        <v>650.62</v>
      </c>
      <c r="F93" s="88">
        <f>Proposta_0003_23_Cliente_00002!G41/Proposta_0003_23_Cliente_00002!G71*100</f>
        <v>0.18466129417022123</v>
      </c>
    </row>
    <row r="94" spans="3:6" ht="15">
      <c r="C94" s="87" t="s">
        <v>102</v>
      </c>
      <c r="E94" s="88">
        <f>Proposta_0003_23_Cliente_00002!G44</f>
        <v>654.09</v>
      </c>
      <c r="F94" s="88">
        <f>Proposta_0003_23_Cliente_00002!G44/Proposta_0003_23_Cliente_00002!G71*100</f>
        <v>0.18564616197442443</v>
      </c>
    </row>
    <row r="95" spans="3:6" ht="15">
      <c r="C95" s="87" t="s">
        <v>107</v>
      </c>
      <c r="E95" s="88">
        <f>Proposta_0003_23_Cliente_00002!G46</f>
        <v>152.85</v>
      </c>
      <c r="F95" s="88">
        <f>Proposta_0003_23_Cliente_00002!G46/Proposta_0003_23_Cliente_00002!G71*100</f>
        <v>0.043382433392638274</v>
      </c>
    </row>
    <row r="96" spans="3:6" ht="15">
      <c r="C96" s="87" t="s">
        <v>121</v>
      </c>
      <c r="E96" s="88">
        <f>Proposta_0003_23_Cliente_00002!G48</f>
        <v>3797</v>
      </c>
      <c r="F96" s="88">
        <f>Proposta_0003_23_Cliente_00002!G48/Proposta_0003_23_Cliente_00002!G71*100</f>
        <v>1.0776781131295228</v>
      </c>
    </row>
    <row r="97" spans="3:6" ht="15">
      <c r="C97" s="87" t="s">
        <v>133</v>
      </c>
      <c r="E97" s="88">
        <f>Proposta_0003_23_Cliente_00002!G52</f>
        <v>17026.84</v>
      </c>
      <c r="F97" s="88">
        <f>Proposta_0003_23_Cliente_00002!G52/Proposta_0003_23_Cliente_00002!G71*100</f>
        <v>4.83261859461635</v>
      </c>
    </row>
    <row r="98" spans="3:6" ht="15">
      <c r="C98" s="87" t="s">
        <v>139</v>
      </c>
      <c r="E98" s="88">
        <f>Proposta_0003_23_Cliente_00002!G54</f>
        <v>3201.22</v>
      </c>
      <c r="F98" s="88">
        <f>Proposta_0003_23_Cliente_00002!G54/Proposta_0003_23_Cliente_00002!G71*100</f>
        <v>0.9085817037957572</v>
      </c>
    </row>
    <row r="99" spans="3:6" ht="15">
      <c r="C99" s="87" t="s">
        <v>164</v>
      </c>
      <c r="E99" s="88">
        <f>Proposta_0003_23_Cliente_00002!G62</f>
        <v>36666.06</v>
      </c>
      <c r="F99" s="88">
        <f>Proposta_0003_23_Cliente_00002!G62/Proposta_0003_23_Cliente_00002!G71*100</f>
        <v>10.406692219303098</v>
      </c>
    </row>
    <row r="100" spans="3:6" ht="15">
      <c r="C100" s="87" t="s">
        <v>170</v>
      </c>
      <c r="E100" s="88">
        <f>Proposta_0003_23_Cliente_00002!G65</f>
        <v>1882.0900000000001</v>
      </c>
      <c r="F100" s="88">
        <f>Proposta_0003_23_Cliente_00002!G65/Proposta_0003_23_Cliente_00002!G71*100</f>
        <v>0.5341815117039619</v>
      </c>
    </row>
    <row r="101" spans="3:6" ht="15">
      <c r="C101" s="87" t="s">
        <v>184</v>
      </c>
      <c r="E101" s="88">
        <f>Proposta_0003_23_Cliente_00002!G70</f>
        <v>21157.61</v>
      </c>
      <c r="F101" s="88">
        <f>Proposta_0003_23_Cliente_00002!G70/Proposta_0003_23_Cliente_00002!G71*100</f>
        <v>6.005028502272931</v>
      </c>
    </row>
    <row r="102" spans="3:5" ht="15">
      <c r="C102" s="89" t="s">
        <v>194</v>
      </c>
      <c r="E102" s="90">
        <f>Proposta_0003_23_Cliente_00002!G71</f>
        <v>352331.54999999993</v>
      </c>
    </row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</sheetData>
  <mergeCells count="6">
    <mergeCell ref="B80:D80"/>
    <mergeCell ref="C2:G2"/>
    <mergeCell ref="D3:E3"/>
    <mergeCell ref="D6:F6"/>
    <mergeCell ref="G4:G5"/>
    <mergeCell ref="G6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75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workbookViewId="0" topLeftCell="A34">
      <selection activeCell="H43" sqref="H43"/>
    </sheetView>
  </sheetViews>
  <sheetFormatPr defaultColWidth="9.140625" defaultRowHeight="15"/>
  <cols>
    <col min="3" max="3" width="16.57421875" style="0" customWidth="1"/>
    <col min="10" max="10" width="14.28125" style="0" bestFit="1" customWidth="1"/>
  </cols>
  <sheetData>
    <row r="1" spans="1:9" ht="30" customHeight="1">
      <c r="A1" s="152" t="s">
        <v>945</v>
      </c>
      <c r="B1" s="153"/>
      <c r="C1" s="153"/>
      <c r="D1" s="153"/>
      <c r="E1" s="153"/>
      <c r="F1" s="153"/>
      <c r="G1" s="153"/>
      <c r="H1" s="153"/>
      <c r="I1" s="154"/>
    </row>
    <row r="2" spans="1:9" ht="30" customHeight="1">
      <c r="A2" s="155" t="s">
        <v>946</v>
      </c>
      <c r="B2" s="156"/>
      <c r="C2" s="156"/>
      <c r="D2" s="156"/>
      <c r="E2" s="156"/>
      <c r="F2" s="156"/>
      <c r="G2" s="156"/>
      <c r="H2" s="156"/>
      <c r="I2" s="157"/>
    </row>
    <row r="3" spans="1:9" ht="30" customHeight="1">
      <c r="A3" s="28" t="s">
        <v>947</v>
      </c>
      <c r="B3" s="29" t="s">
        <v>948</v>
      </c>
      <c r="C3" s="29"/>
      <c r="D3" s="29"/>
      <c r="E3" s="29"/>
      <c r="F3" s="29"/>
      <c r="G3" s="29"/>
      <c r="H3" s="29"/>
      <c r="I3" s="30"/>
    </row>
    <row r="4" spans="1:9" ht="30" customHeight="1" thickBot="1">
      <c r="A4" s="31" t="s">
        <v>949</v>
      </c>
      <c r="B4" s="32" t="s">
        <v>950</v>
      </c>
      <c r="C4" s="32"/>
      <c r="D4" s="32"/>
      <c r="E4" s="32"/>
      <c r="F4" s="32"/>
      <c r="G4" s="32"/>
      <c r="H4" s="32"/>
      <c r="I4" s="33"/>
    </row>
    <row r="5" spans="1:9" ht="30" customHeight="1" thickBot="1">
      <c r="A5" s="158" t="s">
        <v>951</v>
      </c>
      <c r="B5" s="159"/>
      <c r="C5" s="159"/>
      <c r="D5" s="159"/>
      <c r="E5" s="159"/>
      <c r="F5" s="159"/>
      <c r="G5" s="159"/>
      <c r="H5" s="159"/>
      <c r="I5" s="160"/>
    </row>
    <row r="6" spans="1:9" ht="30" customHeight="1" thickBot="1">
      <c r="A6" s="161" t="s">
        <v>952</v>
      </c>
      <c r="B6" s="162"/>
      <c r="C6" s="162"/>
      <c r="D6" s="162"/>
      <c r="E6" s="162"/>
      <c r="F6" s="162"/>
      <c r="G6" s="162"/>
      <c r="H6" s="162"/>
      <c r="I6" s="163"/>
    </row>
    <row r="7" spans="1:9" ht="30" customHeight="1">
      <c r="A7" s="164" t="s">
        <v>953</v>
      </c>
      <c r="B7" s="166" t="s">
        <v>954</v>
      </c>
      <c r="C7" s="168" t="s">
        <v>955</v>
      </c>
      <c r="D7" s="170" t="s">
        <v>956</v>
      </c>
      <c r="E7" s="128" t="s">
        <v>957</v>
      </c>
      <c r="F7" s="129"/>
      <c r="G7" s="129"/>
      <c r="H7" s="130"/>
      <c r="I7" s="131" t="s">
        <v>956</v>
      </c>
    </row>
    <row r="8" spans="1:9" ht="30" customHeight="1" thickBot="1">
      <c r="A8" s="165"/>
      <c r="B8" s="167"/>
      <c r="C8" s="169"/>
      <c r="D8" s="171"/>
      <c r="E8" s="133" t="s">
        <v>958</v>
      </c>
      <c r="F8" s="134"/>
      <c r="G8" s="134"/>
      <c r="H8" s="135"/>
      <c r="I8" s="132"/>
    </row>
    <row r="9" spans="1:9" ht="30" customHeight="1">
      <c r="A9" s="172" t="s">
        <v>959</v>
      </c>
      <c r="B9" s="174" t="str">
        <f>'[1]Memoria'!B6</f>
        <v>SERVIÇOS</v>
      </c>
      <c r="C9" s="176">
        <f>SUM(Proposta_0003_23_Cliente_00002!G75)</f>
        <v>352331.54999999993</v>
      </c>
      <c r="D9" s="150">
        <f>C9/C11</f>
        <v>1</v>
      </c>
      <c r="E9" s="34"/>
      <c r="F9" s="35"/>
      <c r="G9" s="35"/>
      <c r="H9" s="36"/>
      <c r="I9" s="111">
        <v>0.2</v>
      </c>
    </row>
    <row r="10" spans="1:9" ht="30" customHeight="1" thickBot="1">
      <c r="A10" s="173"/>
      <c r="B10" s="175"/>
      <c r="C10" s="177"/>
      <c r="D10" s="151"/>
      <c r="E10" s="113">
        <f>C9*I9</f>
        <v>70466.30999999998</v>
      </c>
      <c r="F10" s="114"/>
      <c r="G10" s="114"/>
      <c r="H10" s="115"/>
      <c r="I10" s="112"/>
    </row>
    <row r="11" spans="1:9" ht="30" customHeight="1" thickBot="1">
      <c r="A11" s="143" t="s">
        <v>960</v>
      </c>
      <c r="B11" s="144"/>
      <c r="C11" s="37">
        <f>SUM(C9:C10)</f>
        <v>352331.54999999993</v>
      </c>
      <c r="D11" s="145">
        <f>SUM(D9:D10)</f>
        <v>1</v>
      </c>
      <c r="E11" s="116">
        <f>E10</f>
        <v>70466.30999999998</v>
      </c>
      <c r="F11" s="117"/>
      <c r="G11" s="117"/>
      <c r="H11" s="118"/>
      <c r="I11" s="119">
        <f>E13/C14</f>
        <v>0.2</v>
      </c>
    </row>
    <row r="12" spans="1:9" ht="30" customHeight="1" thickBot="1">
      <c r="A12" s="143" t="s">
        <v>961</v>
      </c>
      <c r="B12" s="144"/>
      <c r="C12" s="38">
        <f>SUM(Proposta_0003_23_Cliente_00002!G76)</f>
        <v>98758.53346499999</v>
      </c>
      <c r="D12" s="146"/>
      <c r="E12" s="122">
        <f>SUM(C12)*I9</f>
        <v>19751.706693</v>
      </c>
      <c r="F12" s="123"/>
      <c r="G12" s="123"/>
      <c r="H12" s="124"/>
      <c r="I12" s="120"/>
    </row>
    <row r="13" spans="1:9" ht="30" customHeight="1" thickBot="1">
      <c r="A13" s="143" t="s">
        <v>962</v>
      </c>
      <c r="B13" s="144"/>
      <c r="C13" s="38">
        <f>C14</f>
        <v>451090.0834649999</v>
      </c>
      <c r="D13" s="146"/>
      <c r="E13" s="125">
        <f>E12+E11</f>
        <v>90218.01669299998</v>
      </c>
      <c r="F13" s="126"/>
      <c r="G13" s="126"/>
      <c r="H13" s="127"/>
      <c r="I13" s="121"/>
    </row>
    <row r="14" spans="1:10" ht="30" customHeight="1" thickBot="1">
      <c r="A14" s="148" t="s">
        <v>963</v>
      </c>
      <c r="B14" s="149"/>
      <c r="C14" s="39">
        <f>C12+C11</f>
        <v>451090.0834649999</v>
      </c>
      <c r="D14" s="147"/>
      <c r="E14" s="107">
        <f>E13</f>
        <v>90218.01669299998</v>
      </c>
      <c r="F14" s="108"/>
      <c r="G14" s="108"/>
      <c r="H14" s="109"/>
      <c r="I14" s="40">
        <f>E14/C14</f>
        <v>0.2</v>
      </c>
      <c r="J14" s="41">
        <f>SUM(C14-E14)</f>
        <v>360872.06677199993</v>
      </c>
    </row>
    <row r="15" spans="4:9" ht="30" customHeight="1">
      <c r="D15" s="42"/>
      <c r="E15" s="128" t="s">
        <v>964</v>
      </c>
      <c r="F15" s="129"/>
      <c r="G15" s="129"/>
      <c r="H15" s="130"/>
      <c r="I15" s="131" t="s">
        <v>956</v>
      </c>
    </row>
    <row r="16" spans="4:9" ht="30" customHeight="1" thickBot="1">
      <c r="D16" s="43"/>
      <c r="E16" s="133" t="s">
        <v>965</v>
      </c>
      <c r="F16" s="134"/>
      <c r="G16" s="134"/>
      <c r="H16" s="135"/>
      <c r="I16" s="132"/>
    </row>
    <row r="17" spans="4:9" ht="30" customHeight="1">
      <c r="D17" s="43"/>
      <c r="E17" s="34"/>
      <c r="F17" s="35"/>
      <c r="G17" s="35"/>
      <c r="H17" s="36"/>
      <c r="I17" s="111">
        <v>0.3</v>
      </c>
    </row>
    <row r="18" spans="4:9" ht="30" customHeight="1" thickBot="1">
      <c r="D18" s="43"/>
      <c r="E18" s="113">
        <f>C9*I17</f>
        <v>105699.46499999998</v>
      </c>
      <c r="F18" s="114"/>
      <c r="G18" s="114"/>
      <c r="H18" s="115"/>
      <c r="I18" s="112"/>
    </row>
    <row r="19" spans="4:9" ht="30" customHeight="1">
      <c r="D19" s="43"/>
      <c r="E19" s="138">
        <f>E18</f>
        <v>105699.46499999998</v>
      </c>
      <c r="F19" s="139"/>
      <c r="G19" s="139"/>
      <c r="H19" s="140"/>
      <c r="I19" s="119">
        <f>E21/C14</f>
        <v>0.3</v>
      </c>
    </row>
    <row r="20" spans="4:9" ht="30" customHeight="1">
      <c r="D20" s="43"/>
      <c r="E20" s="122">
        <f>SUM(C12)*I17</f>
        <v>29627.560039499993</v>
      </c>
      <c r="F20" s="123"/>
      <c r="G20" s="123"/>
      <c r="H20" s="124"/>
      <c r="I20" s="120"/>
    </row>
    <row r="21" spans="4:9" ht="30" customHeight="1" thickBot="1">
      <c r="D21" s="43"/>
      <c r="E21" s="127">
        <f>E20+E19</f>
        <v>135327.02503949997</v>
      </c>
      <c r="F21" s="141"/>
      <c r="G21" s="141"/>
      <c r="H21" s="142"/>
      <c r="I21" s="121"/>
    </row>
    <row r="22" spans="4:10" ht="30" customHeight="1" thickBot="1">
      <c r="D22" s="43"/>
      <c r="E22" s="109">
        <f>E21</f>
        <v>135327.02503949997</v>
      </c>
      <c r="F22" s="136"/>
      <c r="G22" s="136"/>
      <c r="H22" s="137"/>
      <c r="I22" s="40">
        <f>E22/C14</f>
        <v>0.3</v>
      </c>
      <c r="J22" s="41">
        <f>SUM(J14-E22)</f>
        <v>225545.04173249996</v>
      </c>
    </row>
    <row r="23" spans="4:9" ht="30" customHeight="1">
      <c r="D23" s="43"/>
      <c r="E23" s="128" t="s">
        <v>966</v>
      </c>
      <c r="F23" s="129"/>
      <c r="G23" s="129"/>
      <c r="H23" s="130"/>
      <c r="I23" s="131" t="s">
        <v>956</v>
      </c>
    </row>
    <row r="24" spans="4:9" ht="30" customHeight="1" thickBot="1">
      <c r="D24" s="43"/>
      <c r="E24" s="133" t="s">
        <v>967</v>
      </c>
      <c r="F24" s="134"/>
      <c r="G24" s="134"/>
      <c r="H24" s="135"/>
      <c r="I24" s="132"/>
    </row>
    <row r="25" spans="4:9" ht="30" customHeight="1">
      <c r="D25" s="43"/>
      <c r="E25" s="34"/>
      <c r="F25" s="35"/>
      <c r="G25" s="35"/>
      <c r="H25" s="36"/>
      <c r="I25" s="111">
        <v>0.25</v>
      </c>
    </row>
    <row r="26" spans="4:9" ht="30" customHeight="1" thickBot="1">
      <c r="D26" s="43"/>
      <c r="E26" s="113">
        <f>C11*I25</f>
        <v>88082.88749999998</v>
      </c>
      <c r="F26" s="114"/>
      <c r="G26" s="114"/>
      <c r="H26" s="115"/>
      <c r="I26" s="112"/>
    </row>
    <row r="27" spans="4:9" ht="30" customHeight="1">
      <c r="D27" s="43"/>
      <c r="E27" s="138">
        <f>E26</f>
        <v>88082.88749999998</v>
      </c>
      <c r="F27" s="139"/>
      <c r="G27" s="139"/>
      <c r="H27" s="140"/>
      <c r="I27" s="119">
        <f>E29/C14</f>
        <v>0.25</v>
      </c>
    </row>
    <row r="28" spans="4:9" ht="30" customHeight="1">
      <c r="D28" s="43"/>
      <c r="E28" s="122">
        <f>SUM(C12)*I25</f>
        <v>24689.633366249996</v>
      </c>
      <c r="F28" s="123"/>
      <c r="G28" s="123"/>
      <c r="H28" s="124"/>
      <c r="I28" s="120"/>
    </row>
    <row r="29" spans="4:9" ht="30" customHeight="1" thickBot="1">
      <c r="D29" s="43"/>
      <c r="E29" s="127">
        <f>E28+E27</f>
        <v>112772.52086624998</v>
      </c>
      <c r="F29" s="141"/>
      <c r="G29" s="141"/>
      <c r="H29" s="142"/>
      <c r="I29" s="121"/>
    </row>
    <row r="30" spans="4:10" ht="30" customHeight="1" thickBot="1">
      <c r="D30" s="43"/>
      <c r="E30" s="107">
        <f>E29</f>
        <v>112772.52086624998</v>
      </c>
      <c r="F30" s="108"/>
      <c r="G30" s="108"/>
      <c r="H30" s="109"/>
      <c r="I30" s="40">
        <f>E30/C14</f>
        <v>0.25</v>
      </c>
      <c r="J30" s="41">
        <f>SUM(J22-E30)</f>
        <v>112772.52086624998</v>
      </c>
    </row>
    <row r="31" spans="4:9" ht="30" customHeight="1">
      <c r="D31" s="43"/>
      <c r="E31" s="128" t="s">
        <v>968</v>
      </c>
      <c r="F31" s="129"/>
      <c r="G31" s="129"/>
      <c r="H31" s="130"/>
      <c r="I31" s="131" t="s">
        <v>956</v>
      </c>
    </row>
    <row r="32" spans="4:9" ht="30" customHeight="1" thickBot="1">
      <c r="D32" s="43"/>
      <c r="E32" s="133" t="s">
        <v>969</v>
      </c>
      <c r="F32" s="134"/>
      <c r="G32" s="134"/>
      <c r="H32" s="135"/>
      <c r="I32" s="132"/>
    </row>
    <row r="33" spans="4:9" ht="30" customHeight="1">
      <c r="D33" s="43"/>
      <c r="E33" s="34"/>
      <c r="F33" s="35"/>
      <c r="G33" s="35"/>
      <c r="H33" s="36"/>
      <c r="I33" s="111">
        <v>0.25</v>
      </c>
    </row>
    <row r="34" spans="4:9" ht="30" customHeight="1" thickBot="1">
      <c r="D34" s="43"/>
      <c r="E34" s="113">
        <f>C11*I33</f>
        <v>88082.88749999998</v>
      </c>
      <c r="F34" s="114"/>
      <c r="G34" s="114"/>
      <c r="H34" s="115"/>
      <c r="I34" s="112"/>
    </row>
    <row r="35" spans="4:9" ht="30" customHeight="1">
      <c r="D35" s="43"/>
      <c r="E35" s="116">
        <f>E34</f>
        <v>88082.88749999998</v>
      </c>
      <c r="F35" s="117"/>
      <c r="G35" s="117"/>
      <c r="H35" s="118"/>
      <c r="I35" s="119" t="e">
        <f>E37/C38</f>
        <v>#DIV/0!</v>
      </c>
    </row>
    <row r="36" spans="4:9" ht="30" customHeight="1">
      <c r="D36" s="43"/>
      <c r="E36" s="122">
        <f>SUM(C12*I33)</f>
        <v>24689.633366249996</v>
      </c>
      <c r="F36" s="123"/>
      <c r="G36" s="123"/>
      <c r="H36" s="124"/>
      <c r="I36" s="120"/>
    </row>
    <row r="37" spans="4:9" ht="30" customHeight="1" thickBot="1">
      <c r="D37" s="43"/>
      <c r="E37" s="125">
        <f>E36+E35</f>
        <v>112772.52086624998</v>
      </c>
      <c r="F37" s="126"/>
      <c r="G37" s="126"/>
      <c r="H37" s="127"/>
      <c r="I37" s="121"/>
    </row>
    <row r="38" spans="4:10" ht="30" customHeight="1" thickBot="1">
      <c r="D38" s="43"/>
      <c r="E38" s="107">
        <f>E37</f>
        <v>112772.52086624998</v>
      </c>
      <c r="F38" s="108"/>
      <c r="G38" s="108"/>
      <c r="H38" s="109"/>
      <c r="I38" s="40">
        <f>E38/C14</f>
        <v>0.25</v>
      </c>
      <c r="J38" s="41">
        <f>SUM(J30-E38)</f>
        <v>0</v>
      </c>
    </row>
    <row r="39" spans="7:8" ht="30" customHeight="1">
      <c r="G39" s="110">
        <f>SUM(E14+E22+E30+E38)</f>
        <v>451090.0834649999</v>
      </c>
      <c r="H39" s="110"/>
    </row>
  </sheetData>
  <mergeCells count="58">
    <mergeCell ref="A9:A10"/>
    <mergeCell ref="B9:B10"/>
    <mergeCell ref="C9:C10"/>
    <mergeCell ref="A1:I1"/>
    <mergeCell ref="A2:I2"/>
    <mergeCell ref="A5:I5"/>
    <mergeCell ref="A6:I6"/>
    <mergeCell ref="A7:A8"/>
    <mergeCell ref="B7:B8"/>
    <mergeCell ref="C7:C8"/>
    <mergeCell ref="D7:D8"/>
    <mergeCell ref="E7:H7"/>
    <mergeCell ref="I7:I8"/>
    <mergeCell ref="E8:H8"/>
    <mergeCell ref="D9:D10"/>
    <mergeCell ref="E19:H19"/>
    <mergeCell ref="I19:I21"/>
    <mergeCell ref="E20:H20"/>
    <mergeCell ref="E21:H21"/>
    <mergeCell ref="E15:H15"/>
    <mergeCell ref="I15:I16"/>
    <mergeCell ref="E16:H16"/>
    <mergeCell ref="I17:I18"/>
    <mergeCell ref="E18:H18"/>
    <mergeCell ref="I9:I10"/>
    <mergeCell ref="E10:H10"/>
    <mergeCell ref="A11:B11"/>
    <mergeCell ref="D11:D14"/>
    <mergeCell ref="E11:H11"/>
    <mergeCell ref="I11:I13"/>
    <mergeCell ref="A12:B12"/>
    <mergeCell ref="E12:H12"/>
    <mergeCell ref="A13:B13"/>
    <mergeCell ref="E13:H13"/>
    <mergeCell ref="A14:B14"/>
    <mergeCell ref="E14:H14"/>
    <mergeCell ref="E31:H31"/>
    <mergeCell ref="I31:I32"/>
    <mergeCell ref="E32:H32"/>
    <mergeCell ref="E22:H22"/>
    <mergeCell ref="E23:H23"/>
    <mergeCell ref="I23:I24"/>
    <mergeCell ref="E24:H24"/>
    <mergeCell ref="I25:I26"/>
    <mergeCell ref="E26:H26"/>
    <mergeCell ref="E27:H27"/>
    <mergeCell ref="I27:I29"/>
    <mergeCell ref="E28:H28"/>
    <mergeCell ref="E29:H29"/>
    <mergeCell ref="E30:H30"/>
    <mergeCell ref="E38:H38"/>
    <mergeCell ref="G39:H39"/>
    <mergeCell ref="I33:I34"/>
    <mergeCell ref="E34:H34"/>
    <mergeCell ref="E35:H35"/>
    <mergeCell ref="I35:I37"/>
    <mergeCell ref="E36:H36"/>
    <mergeCell ref="E37:H37"/>
  </mergeCells>
  <printOptions/>
  <pageMargins left="1" right="1" top="1" bottom="1" header="0.5" footer="0.5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CENTRO CULTURAL TORRES DO CABO</dc:title>
  <dc:subject/>
  <dc:creator>Usuário do Windows</dc:creator>
  <cp:keywords/>
  <dc:description/>
  <cp:lastModifiedBy>Alexandre de Almeida Goncalves</cp:lastModifiedBy>
  <cp:lastPrinted>2023-04-14T17:33:06Z</cp:lastPrinted>
  <dcterms:created xsi:type="dcterms:W3CDTF">2023-03-10T21:33:25Z</dcterms:created>
  <dcterms:modified xsi:type="dcterms:W3CDTF">2023-04-14T17:33:13Z</dcterms:modified>
  <cp:category/>
  <cp:version/>
  <cp:contentType/>
  <cp:contentStatus/>
</cp:coreProperties>
</file>