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26" yWindow="65426" windowWidth="19420" windowHeight="10300" activeTab="4"/>
  </bookViews>
  <sheets>
    <sheet name="Composições" sheetId="5" r:id="rId1"/>
    <sheet name="Insumos" sheetId="4" r:id="rId2"/>
    <sheet name="Gráfico abc da proposta" sheetId="3" r:id="rId3"/>
    <sheet name="Proposta_0004_23_Cliente_00002" sheetId="2" r:id="rId4"/>
    <sheet name="BDI" sheetId="1"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<sst xmlns="http://schemas.openxmlformats.org/spreadsheetml/2006/main" count="2380" uniqueCount="841">
  <si>
    <t xml:space="preserve">Cliente </t>
  </si>
  <si>
    <t xml:space="preserve">PREFITURA MUNICIPAL DE CABO FRIO        </t>
  </si>
  <si>
    <t>Trecho da Rua Tamoios</t>
  </si>
  <si>
    <t>Item</t>
  </si>
  <si>
    <t>Código</t>
  </si>
  <si>
    <t>Orçamento / Categoria / Descrição do item</t>
  </si>
  <si>
    <t>Unidade</t>
  </si>
  <si>
    <t>Quantidade</t>
  </si>
  <si>
    <t>Preço Proposto</t>
  </si>
  <si>
    <t>Valor Proposto</t>
  </si>
  <si>
    <t>%
Equipto</t>
  </si>
  <si>
    <t>%
Mão de Obra</t>
  </si>
  <si>
    <t>%
Materiais</t>
  </si>
  <si>
    <t>%
Outros</t>
  </si>
  <si>
    <t>Memória de cálculo</t>
  </si>
  <si>
    <t>Especificações</t>
  </si>
  <si>
    <t>001-PAVIMENTAÇÃO E DENAGEM</t>
  </si>
  <si>
    <t>02-CANTEIRO DE OBRA</t>
  </si>
  <si>
    <t>0001</t>
  </si>
  <si>
    <t>02.006.0050-A</t>
  </si>
  <si>
    <t>ALUGUEL DE BANHEIRO QUIMICO,PORTATIL,MEDINDO 2,31M ALTURA X1,56M LARGURA E 1,16M PROFUNDIDADE,INCLUSIVE INSTALACAO E RETIRADA DO EQUIPAMENTO,FORNECIMENTO DE QUIMICA DESODORIZANTE,BACTERICIDA E BACTERIOSTATICA,PAPEL HIGIENICO E VEICULO PROPRIO COM UNIDADE MOVEL DE SUCCAO PARA LIMPEZA</t>
  </si>
  <si>
    <t xml:space="preserve">UNXMES    </t>
  </si>
  <si>
    <t/>
  </si>
  <si>
    <t>0002</t>
  </si>
  <si>
    <t>02.020.0002-A</t>
  </si>
  <si>
    <t>PLACA DE IDENTIFICACAO DE OBRA PUBLICA,TIPO BANNER/PLOTTER,CONSTITUIDA POR LONA E IMPRESSAO DIGITAL,INCLUSIVE SUPORTES DE MADEIRA.FORNECIMENTO E COLOCACAO</t>
  </si>
  <si>
    <t xml:space="preserve">M2        </t>
  </si>
  <si>
    <t>SubTotal categoria 02</t>
  </si>
  <si>
    <t>03-MOVIMENTO DE TERRA</t>
  </si>
  <si>
    <t>0003</t>
  </si>
  <si>
    <t>03.001.0080-B</t>
  </si>
  <si>
    <t>ESCAVACAO MANUAL EM MATERIAL DE 1ªCATEGORIA,A CEU ABERTO,ATE0,50M DE PROFUNDIDADE COM REMOCAO ATE 1 DAM</t>
  </si>
  <si>
    <t xml:space="preserve">M3        </t>
  </si>
  <si>
    <t>Volume de escavação = (80,30 X 0.5 x 1,30) = 52,20 m³</t>
  </si>
  <si>
    <t>0004</t>
  </si>
  <si>
    <t>03.010.0016-A</t>
  </si>
  <si>
    <t>ATERRO COM MATERIAL DE 1ªCATEGORIA,ESPALHADO POR TRATOR COMPOTENCIA EM TORNO DE 140CV COM LAMINA,EM CAMADAS DE 20CM DEMATERIAL ADENSADO,REGADO POR CAMINHAO TANQUE E COMPACTADO A90% COM ROLO PE DE CARNEIRO CONVENCIONAL,DE 2(DOIS)CILINDROS,REBOCADO POR TRATOR DE PNEUS,INTERVINDO 2(DOIS)SERVENTES,EXCLUSIVE O FORNECIMENTO DA TERRA</t>
  </si>
  <si>
    <t>Área de 153.40m²
Área da pista e calçadas = (10.50 x 80.3)= 843.15m²
Área de convivência = 97 m²
Canteiro = 50 m²
Altura do aterr0 = 1 metro (Considerado o empolamnto de 30%)</t>
  </si>
  <si>
    <t>SubTotal categoria 03</t>
  </si>
  <si>
    <t>05-SERVICOS COMPLEMENTARES</t>
  </si>
  <si>
    <t>0005</t>
  </si>
  <si>
    <t>05.105.0111-A</t>
  </si>
  <si>
    <t>MAO-DE-OBRA DE CARPINTEIRO DE ESQUADRIAS,INCLUSIVE ENCARGOSSOCIAIS</t>
  </si>
  <si>
    <t xml:space="preserve">MES       </t>
  </si>
  <si>
    <t>Execução de Pergolado</t>
  </si>
  <si>
    <t>0006</t>
  </si>
  <si>
    <t>05.105.0114-A</t>
  </si>
  <si>
    <t>MAO-DE-OBRA DE SERVENTE,INCLUSIVE ENCARGOS SOCIAIS</t>
  </si>
  <si>
    <t>SubTotal categoria 05</t>
  </si>
  <si>
    <t>06-GALERIAS, DRENOS E CONEXOS</t>
  </si>
  <si>
    <t>0007</t>
  </si>
  <si>
    <t>06.001.0022-A</t>
  </si>
  <si>
    <t>ASSENTAMENTO DE TUBOS DE CONCRETO SIMPLES,EXCLUSIVE FORNECIMENTO DESTES,PARA COLETOR DE AGUAS PLUVIAIS,COM DIAMETRO DE 300MM,ATERRO E SOCA ATE A ALTURA DA GERATRIZ SUPERIOR DO TUBO,CONSIDERANDO O MATERIAL DA PROPRIA ESCAVACAO,INCLUSIVE FORNECIMENTO DO MATERIAL PARA REJUNTAMENTO COM ARGAMASSA DE CIMENTO E AREIA,NO TRACO 1:4 E ACERTO DE FUNDO DE VALA</t>
  </si>
  <si>
    <t xml:space="preserve">M         </t>
  </si>
  <si>
    <t>0008</t>
  </si>
  <si>
    <t>06.012.0017-A</t>
  </si>
  <si>
    <t>POCO DE VISITA DE CONCRETO ARMADO DE 1,20X1,20X1,40M,PARA COLETOR DE AGUAS PLUVIAIS DE 0,70M DE DIAMETRO COM PAREDES DE0,15M DE ESPESSURA E BASE EM CONCRETO DOSADO PARA FCK=10MPAE REVESTIDA COM ARGAMASSA DE CIMENTO E AREIA,TRACO 1:4 EM VOLUME,DEGRAUS DE FERRO FUNDIDO,INCLUSIVE FORNECIMENTO DE TODOS OS MATERIAIS</t>
  </si>
  <si>
    <t xml:space="preserve">UN        </t>
  </si>
  <si>
    <t>Fck = 30 MPa</t>
  </si>
  <si>
    <t>0009</t>
  </si>
  <si>
    <t>06.017.0040-A</t>
  </si>
  <si>
    <t>BASE E FUNDO DE CONCRETO SIMPLES,PARA POCOS DE VISITA,PADRAOCEDAE,DE ANEIS PRE-MOLDADOS COM DIAMETRO DE 600MM,INCLUSIVEMAO-DE-OBRA E MATERIAL</t>
  </si>
  <si>
    <t>0010</t>
  </si>
  <si>
    <t>06.251.0030-A</t>
  </si>
  <si>
    <t>TUBO DE CONCRETO ARMADO, CLASSE PA-1,PARA GALERIAS DE AGUASPLUVIAIS,COM DIAMETRO DE  300MM,JUNTA DE ARGAMASSA. FORNECIMENTO</t>
  </si>
  <si>
    <t>SubTotal categoria 06</t>
  </si>
  <si>
    <t>08-BASES E PAVIMENTOS</t>
  </si>
  <si>
    <t>0011</t>
  </si>
  <si>
    <t>08.020.0024-A</t>
  </si>
  <si>
    <t>PAVIMENTACAO INTERTRAVADA DE LAJOTAS DE CONCRETO,PRE-FABRICADAS,COLORIDO,COM ESPESSURA DE 10CM,RESISTENCIA A COMPRESSAODE 35MPA,CONFORME ABNT NBR 15953,EXCLUSIVE O PREPARO DO SUBLEITO E BASE</t>
  </si>
  <si>
    <t>0012</t>
  </si>
  <si>
    <t>08.027.0037-A</t>
  </si>
  <si>
    <t>MEIO-FIO RETO DE CONCRETO SIMPLES FCK=15MPA,PRE-MOLDADO,TIPODER-RJ,MEDINDO 0,15M NA BASE E COM ALTURA DE 0,45M,REJUNTAMENTO COM ARGAMASSA DE CIMENTO E AREIA,NO TRACO 1:3,5,COM FORNECIMENTO DE TODOS OS MATERIAIS,ESCAVACAO E REATERRO</t>
  </si>
  <si>
    <t>SubTotal categoria 08</t>
  </si>
  <si>
    <t>09-SERVICOS DE PARQUES E JARDINS</t>
  </si>
  <si>
    <t>0013</t>
  </si>
  <si>
    <t>09.001.0002-A</t>
  </si>
  <si>
    <t>PLANTIO DE GRAMA EM PLACAS,TIPO SAO CARLOS,BATATAIS,LARGA ESANTO AGOSTINHO,INCLUSIVE COMPRA E ARRANCAMENTO NO LOCAL DEORIGEM,CARGA,TRANSPORTE,DESCARGA E PREPARO DE TERRENO,PARA RECOMPOSICAO DE AREAS GRAMADAS EVENTUALMENTE DANIFICADAS</t>
  </si>
  <si>
    <t>0014</t>
  </si>
  <si>
    <t>09.013.0002-A</t>
  </si>
  <si>
    <t>BANCO PARA JARDINS COM 14 REGUAS DE MADEIRA DE LEI,SECAO DE5,5X2,5CM E COMPRIMENTO DE 2,00M,PRESAS COM PARAFUSOS DE PORCAS NOS PES DE FERRO FUNDIDO,ESTES COM 14KG,BARRA DE FERRO AO CENTRO DO ASSENTAMENTO,INCLUSIVE ESPIGAO DE FIXACAO,4 BASES DE CONCRETO DE 15X15X30CM,E PINTURA NA COR A SER INDICADA</t>
  </si>
  <si>
    <t>0015</t>
  </si>
  <si>
    <t>09.015.0010-A</t>
  </si>
  <si>
    <t>ALAMBRADO COM ATE 2,00M DE ALTURA,COM TELA DE ARAME GALV.Nº12,DE MALHA QUADRADA 1",FORMANDO QUADROS CONTORNADOS DE CANTONEIRAS DE 3/4"X3/4"X1/8",FIXADOS EM MONTANTES DE TUBOS GALV.DE 2",COM CARAPUCAS DE FECHAMENTO SUPERIOR,ESPACADOS A CADA2,50M E CHUMBADOS NO SOLO,EXCLUSIVE A BASE DE FIXACAO.FORNECIMENTO E COLOCACAO</t>
  </si>
  <si>
    <t>(1,80+5.30+6.38+1.65+8.00+6.60+2.32+3.00) x 1.1 = 38.56</t>
  </si>
  <si>
    <t>Parque Infantil</t>
  </si>
  <si>
    <t>0016</t>
  </si>
  <si>
    <t>09.015.0316-A</t>
  </si>
  <si>
    <t>CADEIRA DE BALANCO COMPLETA, COM CORRENTES, BRACADEIRAS,  ROLAMENTOS, PARAFUSOS, BARRAS, ETC., INCLUSIVE DESMONTAGEM DADANIFICADA, PINTURA E TRANSPORTE. FORNECIMENTO E COLOCACAO</t>
  </si>
  <si>
    <t>0017</t>
  </si>
  <si>
    <t>09.015.0324-A</t>
  </si>
  <si>
    <t>ESCORREGA DE 5/10ANOS C/ALTURA DE 1,57M MADEIRA APARELHADA ETUBOS DE FERRO GALVANIZADO(EXT.E INTERNAMENTE)DE 3/4" E 2"E ESPESSURA DE PAREDE DE 1/8",COM PINTURA DE BASE GALVITE E2 DEMAOS DE ACABAMENTO.FORNECIMENTO E COLOCACAO</t>
  </si>
  <si>
    <t>SubTotal categoria 09</t>
  </si>
  <si>
    <t>13-REVESTIMENTO DE PAREDES, TETOS E PISOS</t>
  </si>
  <si>
    <t>0018</t>
  </si>
  <si>
    <t>13.009.0040-A</t>
  </si>
  <si>
    <t>REBOCO PRONTO PARA PAREDES EXTERNAS COMPOSTO DE CAL E AGREGADOS,INCLUSIVE CIMENTO ADICIONADO MANUALMENTE,COM 5MM DE ESPESSURA,APLICADO SOBRE SUPERFICIE</t>
  </si>
  <si>
    <t>0019</t>
  </si>
  <si>
    <t>13.373.0031-A</t>
  </si>
  <si>
    <t>PISO DE CONCRETO ARMADO MONOLITICO,COM JUNTA FRIA,ALISADO COM REGUA VIBRATORIA,ESPESSURA DE 15CM,SOBRE TERRENO ACERTADOE SOBRE LASTRO DE BRITA,EXCLUSIVE ACERTO DO TERRENO E TELA,INCLUSIVE BRITA E LONA DE TECIDO RESINADO,CONCRETO USINADO,CONCRETO USINADO RESIST. A COMPRESSAO DE 20MPA C/TRANSPORTEDO CONCRETO E TODA A MAO-DE-OBRA E EQUIPAMENTOS NECESSARIOS</t>
  </si>
  <si>
    <t>0020</t>
  </si>
  <si>
    <t>13.415.0010-A</t>
  </si>
  <si>
    <t>PISO DE BORRACHA SINTETICA,SBR,PRETO,EM PLACAS DE (50X50)CM,COM 3,0MM DE ESPESSURA,TEXTURA DA SUPERFICIE PASTILHADA,COLOCADO COM COLA SOBRE BASE EXISTENTE.FORNECIMENTO E COLOCACAO</t>
  </si>
  <si>
    <t>SubTotal categoria 13</t>
  </si>
  <si>
    <t>14-ESQUADRIAS DE MADEIRA, SERRALHERIA, FERRAGENS E VIDRACARIA</t>
  </si>
  <si>
    <t>0021</t>
  </si>
  <si>
    <t>14.002.0084-A</t>
  </si>
  <si>
    <t>PORTAO EM ESTRUTURA DE TUBOS DE FERRO GALVANIZADO DE 1" E 1.1/2",COM DUAS FOLHAS DE ABRIR,FECHAMENTO COM TELA DE ARAME GALVANIZADO Nº12,MALHA 2",EXCLUSIVE FECHADURA.FORNECIMENTO ECOLOCACAO</t>
  </si>
  <si>
    <t>2 portôes com 100 x 110 cm</t>
  </si>
  <si>
    <t>0022</t>
  </si>
  <si>
    <t>14.006.0680-A</t>
  </si>
  <si>
    <t>MADEIRA DE REFLORESTAMENTO,AUTOCLAVADA,EM TORA,ATE 6,00M DECOMPRIMENTO,DIAMETRO DE 12CM.FORNECIMENTO</t>
  </si>
  <si>
    <t>SubTotal categoria 14</t>
  </si>
  <si>
    <t>17-PINTURA</t>
  </si>
  <si>
    <t>0023</t>
  </si>
  <si>
    <t>17.018.0080-A</t>
  </si>
  <si>
    <t>PINTURA COM TINTA LATEX,CLASSIFICACAO STANDARD,CONFORME ABNTNBR 15079,PARA EXTERIOR,INCLUSIVE LIXAMENTOS,LIMPEZA,UMA DEMAO DE SELADOR ACRILICO E DUAS DEMAOS DE ACABAMENTO</t>
  </si>
  <si>
    <t>SubTotal categoria 17</t>
  </si>
  <si>
    <t>20-CUSTOS RODOVIARIOS</t>
  </si>
  <si>
    <t>0024</t>
  </si>
  <si>
    <t>20.067.0070-A</t>
  </si>
  <si>
    <t>BOCA PARA BUEIRO SIMPLES TUBULAR DE CONCRETO,DIAMETRO DE 0,40M EM CONCRETO CICLOPICO,INCLUSIVE FORMA,ESCAVACAO,REATERROE FORNECIMENTO DOS MATERIAIS,EXCLUSIVE ESCAVACAO DE MATERIALDE REATERRO NA JAZIDA E SEU TRANSPORTE AO CANTEIRO</t>
  </si>
  <si>
    <t>SubTotal categoria 20</t>
  </si>
  <si>
    <t>21-ILUMINACAO PUBLICA</t>
  </si>
  <si>
    <t>0025</t>
  </si>
  <si>
    <t>21.003.0055-A</t>
  </si>
  <si>
    <t>POSTE DE ACO,RETO,CONICO CONTINUO,ALTURA DE 4,50M,COM SAPATAESPECIFICACAO EM-CME-04 DA RIOLUZ.FORNECIMENTO</t>
  </si>
  <si>
    <t>0026</t>
  </si>
  <si>
    <t>21.037.0010-A</t>
  </si>
  <si>
    <t>ELETRODUTO DE PVC RIGIDO,ROSQUEAVEL,DE 19MM(3/4").FORNECIMENTO</t>
  </si>
  <si>
    <t>0027</t>
  </si>
  <si>
    <t>21.042.0115-A</t>
  </si>
  <si>
    <t>PROJETOR PRJ-10,PARA LAMPADA A VAPOR DE SODIO OU MULTIVAPORMETALICO DE 250/400W TUBULAR,EM LIGA DE ALUMINIO FUNDIDO TIPO ASTM-SG-70A OU SAE 323,VISOR DE VIDRO PLANO,INCOLOR,TEMPERADO,RESISTENTE A IMPACTOS E CHOQUE TERMICO,SUPORTE TIPO "U",EM FERRO GALVANIZADO POR IMERSAO A QUENTE,CONFORME DESENHO A4-1188-PD E ESPECIFICACAO EM-RIOLUZ Nº20.FORNECIMENTO</t>
  </si>
  <si>
    <t>Total do orçamento 001-PAVIMENTAÇÃO E DENAGEM</t>
  </si>
  <si>
    <t xml:space="preserve">   -</t>
  </si>
  <si>
    <t>SubTotal categoria 21</t>
  </si>
  <si>
    <t xml:space="preserve">SubTotal </t>
  </si>
  <si>
    <t xml:space="preserve">Benefícios e despesas indiretas (B.D.I.) % </t>
  </si>
  <si>
    <t>Total Geral (preço proposto)</t>
  </si>
  <si>
    <t>RESUMO</t>
  </si>
  <si>
    <t>Orçamento(s)/Categoria(s)</t>
  </si>
  <si>
    <t>Valor(es)</t>
  </si>
  <si>
    <t>% Pêso</t>
  </si>
  <si>
    <t xml:space="preserve">SubTotal categoria 02-CANTEIRO DE OBRA  </t>
  </si>
  <si>
    <t xml:space="preserve">SubTotal categoria 03-MOVIMENTO DE TERRA  </t>
  </si>
  <si>
    <t xml:space="preserve">SubTotal categoria 05-SERVICOS COMPLEMENTARES  </t>
  </si>
  <si>
    <t xml:space="preserve">SubTotal categoria 06-GALERIAS, DRENOS E CONEXOS  </t>
  </si>
  <si>
    <t xml:space="preserve">SubTotal categoria 08-BASES E PAVIMENTOS  </t>
  </si>
  <si>
    <t xml:space="preserve">SubTotal categoria 09-SERVICOS DE PARQUES E JARDINS  </t>
  </si>
  <si>
    <t xml:space="preserve">SubTotal categoria 13-REVESTIMENTO DE PAREDES, TETOS E PISOS  </t>
  </si>
  <si>
    <t xml:space="preserve">SubTotal categoria 14-ESQUADRIAS DE MADEIRA, SERRALHERIA, FERRAGENS E VIDRACARIA  </t>
  </si>
  <si>
    <t xml:space="preserve">SubTotal categoria 17-PINTURA  </t>
  </si>
  <si>
    <t xml:space="preserve">SubTotal categoria 20-CUSTOS RODOVIARIOS  </t>
  </si>
  <si>
    <t xml:space="preserve">SubTotal categoria 21-ILUMINACAO PUBLICA  </t>
  </si>
  <si>
    <t xml:space="preserve">Total </t>
  </si>
  <si>
    <t>Dados do gráfico ABC</t>
  </si>
  <si>
    <t>% (A) Equipamentos</t>
  </si>
  <si>
    <t>% (B) Mão de obra</t>
  </si>
  <si>
    <t>% (C) Materiais</t>
  </si>
  <si>
    <t>% (D) Outros</t>
  </si>
  <si>
    <t>LISTA PREÇOS/QUANTIDADES DOS INSUMOS - CURVA ABC VERTICAL
Proposta_0004_23_Cliente_00002</t>
  </si>
  <si>
    <t>Insumo</t>
  </si>
  <si>
    <t>Descrição</t>
  </si>
  <si>
    <t>Preço i0</t>
  </si>
  <si>
    <t>Quantidade
prevista</t>
  </si>
  <si>
    <t>% Pêso 
i0</t>
  </si>
  <si>
    <t xml:space="preserve">07999    </t>
  </si>
  <si>
    <t>LAJOTA PRE-FABRICADA DE CONCRETO P/PAVIMENTACAO, C/10CM DE ESPES., RESIST.MINIMADE 35 MPA, COLORIDA</t>
  </si>
  <si>
    <t xml:space="preserve">20132    </t>
  </si>
  <si>
    <t>MAO-DE-OBRA DE SERVENTE DA CONSTRUCAO CIVIL, INCLUSIVE ENCARGOS SOCIAIS DESONERADOS</t>
  </si>
  <si>
    <t xml:space="preserve">H         </t>
  </si>
  <si>
    <t xml:space="preserve">11690    </t>
  </si>
  <si>
    <t>PROJETOR PRJ-10 (1XVS/MVM250/400W), COMVISOR DE VIDRO PLANO, INCOLOR, TEMPERADO</t>
  </si>
  <si>
    <t xml:space="preserve">11462    </t>
  </si>
  <si>
    <t>POSTE DE ACO RETO, CONICO CONTINUO, COMALTURA DE 4,50M, COM SAPATA</t>
  </si>
  <si>
    <t xml:space="preserve">10647    </t>
  </si>
  <si>
    <t>TUBO DE CONCRETO ARMADO, PA1, AGUA, 300MM</t>
  </si>
  <si>
    <t xml:space="preserve">20045    </t>
  </si>
  <si>
    <t>MAO-DE-OBRA DE CARPINTEIRO DE ESQUADRIASDE MADEIRA, INCLUSIVE ENCARGOS SOCIAISDESONERADOS</t>
  </si>
  <si>
    <t xml:space="preserve">02249    </t>
  </si>
  <si>
    <t>CONCRETO IMPORTADO DE USINA, UTILIZANDOBRITA 1, DE 20MPA</t>
  </si>
  <si>
    <t xml:space="preserve">20042    </t>
  </si>
  <si>
    <t>MAO-DE-OBRA DE CALCETEIRO, INCLUSIVE ENCARGOS SOCIAS DESONERADOS</t>
  </si>
  <si>
    <t xml:space="preserve">30280    </t>
  </si>
  <si>
    <t>FORMAS MADEIRA, PINUS, 20 VEZES</t>
  </si>
  <si>
    <t xml:space="preserve">13648    </t>
  </si>
  <si>
    <t>ALUGUEL DE BANHEIRO QUIM.,2,31X1,56X1,16(MED. APROX),INCL.INST.,RETIRADA,FORN.QUIMICA DESOD.E BACT.,P.HIG.,UN.MOV.SUCCAO</t>
  </si>
  <si>
    <t xml:space="preserve">07280    </t>
  </si>
  <si>
    <t>PISO DE BORRACHA SINTETICA, SUPERFICIE PASTILHADA, DE (50X50)CM E COM ESPESSURADE 3,0MM</t>
  </si>
  <si>
    <t xml:space="preserve">00173    </t>
  </si>
  <si>
    <t>TUBO DE ACO GALVANIZADO, COM COSTURA, PESADO, NBR 5580, DN=2"</t>
  </si>
  <si>
    <t xml:space="preserve">30574    </t>
  </si>
  <si>
    <t>TRATOR ESTEIRAS C/LAMINA 2330KG (CP)</t>
  </si>
  <si>
    <t xml:space="preserve">14574    </t>
  </si>
  <si>
    <t>PO DE PEDRA, PARA REGIAO METROPOLITANA DO RIO DE JANEIRO</t>
  </si>
  <si>
    <t xml:space="preserve">T         </t>
  </si>
  <si>
    <t xml:space="preserve">30283    </t>
  </si>
  <si>
    <t>FORMAS MADEIRA PARAM. PLANOS; 1,4 VEZES</t>
  </si>
  <si>
    <t xml:space="preserve">00406    </t>
  </si>
  <si>
    <t>TELA DE ARAME GALVANIZADO FIO Nº 12, MALHA QUADRADA, DE (2,5X2,5)CM</t>
  </si>
  <si>
    <t xml:space="preserve">30246    </t>
  </si>
  <si>
    <t>CONCRETO FCK 15MPA</t>
  </si>
  <si>
    <t xml:space="preserve">13959    </t>
  </si>
  <si>
    <t>MADEIRA APARELHADA, SECAO (2,5X20)CM - GRUPO I</t>
  </si>
  <si>
    <t xml:space="preserve">00011    </t>
  </si>
  <si>
    <t>CANTONEIRA DE ACO DOCE, P/SERRALHERIA, PRECO DE REVENDEDOR, DE 5/8"X1/8" ATE 1.1/2"X1/8"</t>
  </si>
  <si>
    <t xml:space="preserve">KG        </t>
  </si>
  <si>
    <t xml:space="preserve">20131    </t>
  </si>
  <si>
    <t>MAO-DE-OBRA DE SERRALHEIRO DA CONSTRUCAOCIVIL, INCLUSIVE ENCARGOS SOCIAIS DESONERADOS</t>
  </si>
  <si>
    <t xml:space="preserve">00418    </t>
  </si>
  <si>
    <t>CEDRO EM TABUAS, PRANCHETAS E PRANCHOES,PARA ESQUADRIAS</t>
  </si>
  <si>
    <t xml:space="preserve">30678    </t>
  </si>
  <si>
    <t>MAQUINA DE JUNTAS 8,25CV GASOLINA (CI)</t>
  </si>
  <si>
    <t xml:space="preserve">20118    </t>
  </si>
  <si>
    <t>MAO-DE-OBRA DE PINTOR, INCLUSIVE ENCARGOS SOCIAIS DESONERADOS</t>
  </si>
  <si>
    <t xml:space="preserve">00410    </t>
  </si>
  <si>
    <t>REBOCO DE ARGAMASSA PRONTA, C/CAL E AGREGADO</t>
  </si>
  <si>
    <t xml:space="preserve">30245    </t>
  </si>
  <si>
    <t>CONCRETO FCK 10MPA</t>
  </si>
  <si>
    <t xml:space="preserve">20115    </t>
  </si>
  <si>
    <t>MAO-DE-OBRA DE PEDREIRO, INCLUSIVE ENCARGOS SOCIAIS DESONERADOS</t>
  </si>
  <si>
    <t xml:space="preserve">20076    </t>
  </si>
  <si>
    <t>MAO-DE-OBRA DE ESTUCADOR, INCLUSIVE ENCARGOS SOCIAIS DESONERADOS</t>
  </si>
  <si>
    <t xml:space="preserve">00135    </t>
  </si>
  <si>
    <t>COLA PARA PISOS DE BORRACHA</t>
  </si>
  <si>
    <t xml:space="preserve">GL        </t>
  </si>
  <si>
    <t xml:space="preserve">30438    </t>
  </si>
  <si>
    <t>CAMINHAO TANQUE 6000L (CP)</t>
  </si>
  <si>
    <t xml:space="preserve">20022    </t>
  </si>
  <si>
    <t>MAO-DE-OBRA DE ASSENTADOR DE TUBOS (REDES SUBTERRANEAS), INCLUSIVE ENCARGOS SOCIAIS DESONERADOS</t>
  </si>
  <si>
    <t xml:space="preserve">30984    </t>
  </si>
  <si>
    <t>BARRA ACO CA-25 REDONDA SEM SALIENCIA OUMOSSA, DIAMETRO DE 6,3MM A 8,0MM (1/4 A5/16)</t>
  </si>
  <si>
    <t xml:space="preserve">14559    </t>
  </si>
  <si>
    <t>BRITA 3, PARA REGIAO METROPOLITANA DO RIO DE JANEIRO</t>
  </si>
  <si>
    <t xml:space="preserve">20141    </t>
  </si>
  <si>
    <t>MAO-DE-OBRA DE TAQUEIRO, INCLUSIVE ENCARGOS SOCIAIS DESONERADOS</t>
  </si>
  <si>
    <t xml:space="preserve">30282    </t>
  </si>
  <si>
    <t>FORMAS MADEIRA PARAM. PLANOS, 2 VEZES</t>
  </si>
  <si>
    <t xml:space="preserve">30301    </t>
  </si>
  <si>
    <t>BARRA ACO CA-25 DIAM. MAIOR/IGUAL 10MM</t>
  </si>
  <si>
    <t xml:space="preserve">30568    </t>
  </si>
  <si>
    <t>TRATOR DE PNEUS DIESEL 63CV (CP)</t>
  </si>
  <si>
    <t xml:space="preserve">30676    </t>
  </si>
  <si>
    <t>MAQUINA DE JUNTAS 8,25CV GASOLINA (CP)</t>
  </si>
  <si>
    <t xml:space="preserve">00148    </t>
  </si>
  <si>
    <t>TUBO DE ACO GALVANIZADO, COM COSTURA, PESADO, NBR 5580, DN=3/4"</t>
  </si>
  <si>
    <t xml:space="preserve">30307    </t>
  </si>
  <si>
    <t>CORTE ACO CA-25 DIAM. ENTRE 6,3MM A 8MM</t>
  </si>
  <si>
    <t xml:space="preserve">20046    </t>
  </si>
  <si>
    <t>MAO-DE-OBRA DE CARPINTEIRO DE FORMA DE CONCRETO, INCLUSIVE ENCARGOS SOCIAIS DESONERADOS</t>
  </si>
  <si>
    <t xml:space="preserve">30269    </t>
  </si>
  <si>
    <t>LANCAMENTO CONC.S/ARM.3,5M3/H, HORIZ.</t>
  </si>
  <si>
    <t xml:space="preserve">30253    </t>
  </si>
  <si>
    <t>PREPARO CONCR. BETON. 600L; 3,5 M3/H</t>
  </si>
  <si>
    <t xml:space="preserve">13410    </t>
  </si>
  <si>
    <t>EUCALIPTO AUTOCLAVADO,EM TORA,COM 6,00MDE COMPRIMENTO E DIAMETRO APROXIMADO DE12CM</t>
  </si>
  <si>
    <t xml:space="preserve">00170    </t>
  </si>
  <si>
    <t>TUBO DE ACO GALVANIZADO, COM COSTURA, PESADO, NBR 5580, DN=1"</t>
  </si>
  <si>
    <t xml:space="preserve">30279    </t>
  </si>
  <si>
    <t>CONCRETO CICLOPICO C/ CONCR. FCK 10MPA</t>
  </si>
  <si>
    <t xml:space="preserve">20015    </t>
  </si>
  <si>
    <t>MAO-DE-OBRA DE ARMADOR DE CONCRETO ARMADO, INCLUSIVE ENCARGOS SOCIAIS DESONERADOS</t>
  </si>
  <si>
    <t xml:space="preserve">07603    </t>
  </si>
  <si>
    <t>TINTA LATEX STANDARD PARA EXTERIOR/INTERIOR, FOSCA BRANCA OU COLORIDA, EM BALDESDE 18 LITROS</t>
  </si>
  <si>
    <t xml:space="preserve">02824    </t>
  </si>
  <si>
    <t>AREIA LAVADA, FINA, PARA REGIAO METROPOLITANA DO RIO DE JANEIRO</t>
  </si>
  <si>
    <t xml:space="preserve">30292    </t>
  </si>
  <si>
    <t>ESCORAMENTO PARAM.VERT. 5M, APROVEIT. 2V</t>
  </si>
  <si>
    <t xml:space="preserve">00235    </t>
  </si>
  <si>
    <t>DEGRAU DE FERRO FUNDIDO, FORMATO U, PARACHAMINE DE POCO DE VISITA</t>
  </si>
  <si>
    <t xml:space="preserve">00029    </t>
  </si>
  <si>
    <t>ACO CA-25, ESTIRADO, PRECO DE REVENDEDOR, NO DIAMETRO DE 06,3MM</t>
  </si>
  <si>
    <t xml:space="preserve">00710    </t>
  </si>
  <si>
    <t>GRAMA EM PLACAS, TIPO BATATAIS, COM TRANSPORTE</t>
  </si>
  <si>
    <t xml:space="preserve">20133    </t>
  </si>
  <si>
    <t>MAO-DE-OBRA DE SERVENTE PARA SERVICOS DECONSERVACAO, INCLUSIVE ENCARGOS SOCIAISDESONERADOS</t>
  </si>
  <si>
    <t xml:space="preserve">00349    </t>
  </si>
  <si>
    <t>PINUS, EM PECAS DE 2,50X30,00CM (1"X12")</t>
  </si>
  <si>
    <t xml:space="preserve">02341    </t>
  </si>
  <si>
    <t>ELETRODUTO DE PVC PRETO, RIGIDO ROSQUEAVEL, COM ROSCA EM AMBAS EXTREMIDADES, EMBARRAS DE 3 METROS, DE 3/4"</t>
  </si>
  <si>
    <t xml:space="preserve">31052    </t>
  </si>
  <si>
    <t>PINUS EM PECAS DE 2,50X22,50M, (1"X9")</t>
  </si>
  <si>
    <t xml:space="preserve">30576    </t>
  </si>
  <si>
    <t>TRATOR ESTEIRAS C/LAMINA 2330KG (CI)</t>
  </si>
  <si>
    <t xml:space="preserve">30164    </t>
  </si>
  <si>
    <t>ARGAMASSA CIM.,AREIA TRACO 1:4,PREPAROMECANICO</t>
  </si>
  <si>
    <t xml:space="preserve">00368    </t>
  </si>
  <si>
    <t>PINUS, EM PECAS DE 7,50X7,50CM (3"X3")</t>
  </si>
  <si>
    <t xml:space="preserve">30694    </t>
  </si>
  <si>
    <t>SOQUETE VIBRATORIO 78KG; 2,5CV (CI)</t>
  </si>
  <si>
    <t xml:space="preserve">00172    </t>
  </si>
  <si>
    <t>TUBO DE ACO GALVANIZADO, COM COSTURA, PESADO, NBR 5580, DN=1.1/2"</t>
  </si>
  <si>
    <t xml:space="preserve">06002    </t>
  </si>
  <si>
    <t>PARAFUSO FRANCES, COM PORCA E ARRUELA, DE 1/4"X2"</t>
  </si>
  <si>
    <t xml:space="preserve">30646    </t>
  </si>
  <si>
    <t>ROLO COMPACTADOR PE-DE-CARNEIRO DUPLO,(CP)</t>
  </si>
  <si>
    <t xml:space="preserve">30440    </t>
  </si>
  <si>
    <t>CAMINHAO TANQUE 6000L (CI)</t>
  </si>
  <si>
    <t xml:space="preserve">30570    </t>
  </si>
  <si>
    <t>TRATOR DE PNEUS DIESEL 63CV (CI)</t>
  </si>
  <si>
    <t xml:space="preserve">10806    </t>
  </si>
  <si>
    <t>PLACA DE IDENTIFICACAO DE OBRA PUBLICA,TIPO BANNER/PLOTER, CONSTITUIDA POR LONAE IMPRESSAO DIGITAL</t>
  </si>
  <si>
    <t xml:space="preserve">04900    </t>
  </si>
  <si>
    <t>PLASTICO NA COR PRETA, COM ESPESSURA DE0,15MM</t>
  </si>
  <si>
    <t xml:space="preserve">11249    </t>
  </si>
  <si>
    <t>BARRA CHATA DE ACO, DE 2"X3/8"</t>
  </si>
  <si>
    <t xml:space="preserve">00030    </t>
  </si>
  <si>
    <t>ACO CA-25, ESTIRADO, PRECO DE REVENDEDOR, NO DIAMETRO DE 08,0MM</t>
  </si>
  <si>
    <t xml:space="preserve">20150    </t>
  </si>
  <si>
    <t>MAO-DE-OBRA DE TOPOGRAFO B (SERVICOS DECAMPO),INCLUSIVE ENCARGOS SOCIAIS DESONERADOS</t>
  </si>
  <si>
    <t xml:space="preserve">06028    </t>
  </si>
  <si>
    <t>SELADOR PIGMENTADO A BASE DE RESINA ACRILICA MODIFICADA, NA COR BRANCA</t>
  </si>
  <si>
    <t xml:space="preserve">05859    </t>
  </si>
  <si>
    <t>TELA DE ARAME GALVANIZADO FIO Nº 12, MALHA LOSANGO, DE (5X5)CM</t>
  </si>
  <si>
    <t xml:space="preserve">30353    </t>
  </si>
  <si>
    <t>EMBOCO ARG. CIM. E AREIA TRACO 1:4</t>
  </si>
  <si>
    <t xml:space="preserve">30003    </t>
  </si>
  <si>
    <t>ESCAVACAO MAN. 1ªCAT., ATE 1,50M</t>
  </si>
  <si>
    <t xml:space="preserve">00124    </t>
  </si>
  <si>
    <t>ESMALTE SINTETICO ALQUIDICO ALTO BRILHO,BRILHANTE, ACETINADO OU FOSCO</t>
  </si>
  <si>
    <t xml:space="preserve">13973    </t>
  </si>
  <si>
    <t>PARAFUSO FRANCES DE FERRO GALVANIZADO, COM PORCA, MEDINDO (5/16"X2")</t>
  </si>
  <si>
    <t xml:space="preserve">13961    </t>
  </si>
  <si>
    <t>CORRENTE DE ACO GALVANIZADO DE 3/16"</t>
  </si>
  <si>
    <t xml:space="preserve">00413    </t>
  </si>
  <si>
    <t>MASSA PARA MADEIRA</t>
  </si>
  <si>
    <t xml:space="preserve">00149    </t>
  </si>
  <si>
    <t>CIMENTO PORTLAND CP II 32, EM SACO DE 50KG</t>
  </si>
  <si>
    <t xml:space="preserve">14496    </t>
  </si>
  <si>
    <t>LIXA PARA MASSA</t>
  </si>
  <si>
    <t xml:space="preserve">30408    </t>
  </si>
  <si>
    <t>PINTURA C/EMULSAO OLEOSA</t>
  </si>
  <si>
    <t xml:space="preserve">30256    </t>
  </si>
  <si>
    <t>PREPARO CONCR. BETON. 320L; 1,00M3/H</t>
  </si>
  <si>
    <t xml:space="preserve">13971    </t>
  </si>
  <si>
    <t>PORCA SEXTAVADA DE ACO CARBONO, DE 1 1/2"</t>
  </si>
  <si>
    <t xml:space="preserve">00125    </t>
  </si>
  <si>
    <t>TINTA FUNDO SINTETICO NIVELADOR, PARA MADEIRA, INTERIORES E EXTERIORES</t>
  </si>
  <si>
    <t xml:space="preserve">06148    </t>
  </si>
  <si>
    <t>ACO CA-25, ESTIRADO, PRECO DE FABRICA, NO DIAMETRO DE 20,0MM</t>
  </si>
  <si>
    <t xml:space="preserve">06145    </t>
  </si>
  <si>
    <t>ACO CA-25, ESTIRADO, PRECO DE FABRICA, NO DIAMETRO DE 10,0MM</t>
  </si>
  <si>
    <t xml:space="preserve">06146    </t>
  </si>
  <si>
    <t>ACO CA-25, ESTIRADO, PRECO DE FABRICA, NO DIAMETRO DE 12,5MM</t>
  </si>
  <si>
    <t xml:space="preserve">06147    </t>
  </si>
  <si>
    <t>ACO CA-25, ESTIRADO, PRECO DE FABRICA, NO DIAMETRO DE 16,0MM</t>
  </si>
  <si>
    <t xml:space="preserve">06149    </t>
  </si>
  <si>
    <t>ACO CA-25, ESTIRADO, PRECO DE FABRICA, NO DIAMETRO DE 25,0MM</t>
  </si>
  <si>
    <t xml:space="preserve">00453    </t>
  </si>
  <si>
    <t>PREGO COM OU SEM CABECA, EM CAIXAS DE 50KG, OU QUANTIDADES EQUIVALENTES, Nº12X12A 18X30</t>
  </si>
  <si>
    <t xml:space="preserve">00031    </t>
  </si>
  <si>
    <t>ACO CA-25, ESTIRADO, PRECO DE REVENDEDOR, NO DIAMETRO DE 10,0MM</t>
  </si>
  <si>
    <t xml:space="preserve">13964    </t>
  </si>
  <si>
    <t>PARAFUSO DE ACO CARBONO, CABECA SEXTAVADA, MEDINDO (3/8"X2")</t>
  </si>
  <si>
    <t xml:space="preserve">30647    </t>
  </si>
  <si>
    <t>ROLO COMPACTADOR PE-DE-CARNEIRO DUPLO,(CI)</t>
  </si>
  <si>
    <t xml:space="preserve">30693    </t>
  </si>
  <si>
    <t>SOQUETE VIBRATORIO 78KG; 2,5CV (CP)</t>
  </si>
  <si>
    <t xml:space="preserve">13966    </t>
  </si>
  <si>
    <t>ROLAMENTO, Nº 627/2Z, MARCA NSK OU SKF OU SIMILAR</t>
  </si>
  <si>
    <t xml:space="preserve">00004    </t>
  </si>
  <si>
    <t>ARAME RECOZIDO Nº 18</t>
  </si>
  <si>
    <t xml:space="preserve">30262    </t>
  </si>
  <si>
    <t>LANCAMENTO CONC.C/ARM.1,0M3/H,HORIZ/VERT</t>
  </si>
  <si>
    <t xml:space="preserve">30272    </t>
  </si>
  <si>
    <t>LANCAMENTO CONC.S/ARM.1,0M3/H,HORIZ/VERT</t>
  </si>
  <si>
    <t xml:space="preserve">14580    </t>
  </si>
  <si>
    <t>PEDRA DE MAO, PARA REGIAO METROPOLITANADO RIO DE JANEIRO</t>
  </si>
  <si>
    <t xml:space="preserve">13967    </t>
  </si>
  <si>
    <t>ARRUELA DE PRESSAO, DE 1 1/2"</t>
  </si>
  <si>
    <t xml:space="preserve">30255    </t>
  </si>
  <si>
    <t>PREPARO CONCR. BETON. 320L; 1,5M3/H</t>
  </si>
  <si>
    <t xml:space="preserve">30734    </t>
  </si>
  <si>
    <t>REGUA VIBRADORA DUPLA 3,4CV (CP)</t>
  </si>
  <si>
    <t xml:space="preserve">31067    </t>
  </si>
  <si>
    <t>PINUS EM PECAS DE 7,50X11,25CM, (3"X4.1/2")</t>
  </si>
  <si>
    <t xml:space="preserve">31068    </t>
  </si>
  <si>
    <t>PINUS EM PECAS DE 7,50 X 15,00CM (3"X6")</t>
  </si>
  <si>
    <t xml:space="preserve">13965    </t>
  </si>
  <si>
    <t>PORCA SEXTAVADA DE ACO GALVANIZADO, DE 3/8"</t>
  </si>
  <si>
    <t xml:space="preserve">06021    </t>
  </si>
  <si>
    <t>FUNDO ANTICORROSIVO DE SECAGEM RAPIDA LARANJA</t>
  </si>
  <si>
    <t xml:space="preserve">14543    </t>
  </si>
  <si>
    <t>PEDRA BRITADA 1 E 2 (MEDIA), PARA REGIAOMETROPOLITANA DO RIO DE JANEIRO</t>
  </si>
  <si>
    <t xml:space="preserve">30271    </t>
  </si>
  <si>
    <t>LANCAMENTO CONC.S/ARM.1,5M3/H, HORIZ.</t>
  </si>
  <si>
    <t xml:space="preserve">13974    </t>
  </si>
  <si>
    <t>PORCA SEXTAVADA DE ACO CARBONO, DE 3/8"</t>
  </si>
  <si>
    <t xml:space="preserve">00001    </t>
  </si>
  <si>
    <t>AREIA LAVADA, GROSSA, PARA REGIAO METROPOLITANA DO RIO DE JANEIRO</t>
  </si>
  <si>
    <t xml:space="preserve">10910    </t>
  </si>
  <si>
    <t>BARRA CHATA DE ACO 1.1/2"X3/8"</t>
  </si>
  <si>
    <t xml:space="preserve">30350    </t>
  </si>
  <si>
    <t>CHAPISCO SUPERF. CONCR./ALVEN.,COM ARGAMASSA DE CIMENTO E AREIA NO TRACO 1:3</t>
  </si>
  <si>
    <t xml:space="preserve">14837    </t>
  </si>
  <si>
    <t>LOCACAO DE TORRE-ANDAIME METALICA COM ELEMENTOS TUBULARES SOBRE SAPATAS,(1,00X1,00)M OU (1,50X1,50)M,EXCL.PISO,SAP.,TRAN</t>
  </si>
  <si>
    <t xml:space="preserve">MXMES     </t>
  </si>
  <si>
    <t xml:space="preserve">30730    </t>
  </si>
  <si>
    <t>VIBRADOR IMERSAO ELETR. 2CV (CP)</t>
  </si>
  <si>
    <t xml:space="preserve">30710    </t>
  </si>
  <si>
    <t>BETONEIRA GASOLINA 320L,MISTURA SECA(CP)</t>
  </si>
  <si>
    <t xml:space="preserve">00218    </t>
  </si>
  <si>
    <t>OLEO DIESEL COMBUSTIVEL COMUM, NA BOMBA</t>
  </si>
  <si>
    <t xml:space="preserve">L         </t>
  </si>
  <si>
    <t xml:space="preserve">11391    </t>
  </si>
  <si>
    <t>PARAFUSO EM ACO CARBONO 1020, SEXTAVADO,ROSCA PARCIAL, 8x40MM</t>
  </si>
  <si>
    <t xml:space="preserve">00215    </t>
  </si>
  <si>
    <t>GASOLINA COMUM NA BOMBA</t>
  </si>
  <si>
    <t xml:space="preserve">30735    </t>
  </si>
  <si>
    <t>REGUA VIBRADORA DUPLA 3,4CV (CI)</t>
  </si>
  <si>
    <t xml:space="preserve">13958    </t>
  </si>
  <si>
    <t>ARRUELA DE PRESSAO, DE 3/8"</t>
  </si>
  <si>
    <t xml:space="preserve">13963    </t>
  </si>
  <si>
    <t>PARAFUSO DE ACO CARBONO, CABECA SEXTAVADA, MEDINDO (3/8"X1 1/2")</t>
  </si>
  <si>
    <t xml:space="preserve">20111    </t>
  </si>
  <si>
    <t>MAO-DE-OBRA DE OPERADOR DE MAQUINA (TRATOR, ETC.), INCLUSIVE ENCARGOS SOCIAIS DESONERADOS</t>
  </si>
  <si>
    <t xml:space="preserve">31069    </t>
  </si>
  <si>
    <t>PINUS EM PECAS DE 3,75 X 22,50CM (1.1/2"X9")</t>
  </si>
  <si>
    <t xml:space="preserve">01592    </t>
  </si>
  <si>
    <t>BETONEIRA PARA 600 LITROS DE MISTURA SECA, COM CARREGAMENTO MECANICO E TAMBOR REVERSIVEL, COM MOTOR DIESEL</t>
  </si>
  <si>
    <t xml:space="preserve">13969    </t>
  </si>
  <si>
    <t>PITAO METALICO, ZINCADO, M4X70, COM BUCHA DE NYLON (8X40)MM, TIPO SB8/3P (CONJUNTO)</t>
  </si>
  <si>
    <t xml:space="preserve">30163    </t>
  </si>
  <si>
    <t>ARGAMASSA CIM.,AREIA TRACO 1:3,PREPAROMECANICO</t>
  </si>
  <si>
    <t xml:space="preserve">30731    </t>
  </si>
  <si>
    <t>VIBRADOR IMERSAO ELETR. 2CV (CI)</t>
  </si>
  <si>
    <t xml:space="preserve">01434    </t>
  </si>
  <si>
    <t>BETONEIRA PARA 320 LITROS DE MISTURA SECA, SEM CARREGAMENTO MECANICO E TAMBOR REVERSIVEL, COM MOTOR A GASOLINA</t>
  </si>
  <si>
    <t xml:space="preserve">00220    </t>
  </si>
  <si>
    <t>OLEO LUBRIFICANTE MINERAL MULTIVISCOSO,CLASSIFICACAO API CG-4, GRAU SAE 20W-40</t>
  </si>
  <si>
    <t xml:space="preserve">00995    </t>
  </si>
  <si>
    <t>DESMOLDANTE PROTETOR DE FORMAS EM EMULSAO OLEOSA</t>
  </si>
  <si>
    <t xml:space="preserve">03878    </t>
  </si>
  <si>
    <t>VERNIZ ISOLANTE INCOLOR</t>
  </si>
  <si>
    <t xml:space="preserve">00892    </t>
  </si>
  <si>
    <t>VIBRADOR DE IMERSAO, TUBO DE (48X480)MM,COM MANGOTE DE 5,00M DE COMPRIM. COM MOTOR ELETRICO DE 2CV</t>
  </si>
  <si>
    <t xml:space="preserve">00679    </t>
  </si>
  <si>
    <t>SERRA DIAMANTADA DE 14", PARA CONCRETO</t>
  </si>
  <si>
    <t xml:space="preserve">13970    </t>
  </si>
  <si>
    <t>PORCA SEXTAVADA DE ACO CARBONO, DE 5/16"</t>
  </si>
  <si>
    <t xml:space="preserve">20112    </t>
  </si>
  <si>
    <t>MAO-DE-OBRA DE OPERADOR DE MAQUINAS AUX.(COMPRESSOR, ROLO COMPACTADOR LEVE...),INCLUSIVE ENCARGOS SOCIAIS DESONERADOS</t>
  </si>
  <si>
    <t xml:space="preserve">30714    </t>
  </si>
  <si>
    <t>BETONEIRA DIESEL 600L, MISTURA SECA (CP)</t>
  </si>
  <si>
    <t xml:space="preserve">20105    </t>
  </si>
  <si>
    <t>MAO-DE-OBRA DE MOTORISTA DE CAMINHAO E CARRETA, INCLUSIVE ENCARGOS SOCIAIS DESONERADOS</t>
  </si>
  <si>
    <t xml:space="preserve">30101    </t>
  </si>
  <si>
    <t>ALUGUEL DE TORRE-ANDAIME TUBULAR</t>
  </si>
  <si>
    <t xml:space="preserve">13968    </t>
  </si>
  <si>
    <t>ARRUELA LISA DE ACO GALVANIZADO, DE 5/16"</t>
  </si>
  <si>
    <t xml:space="preserve">00222    </t>
  </si>
  <si>
    <t>GRAXA COMUM P/LUBRIFICACAO DE CHASSIS, EM TAMBORES DE 170KG</t>
  </si>
  <si>
    <t xml:space="preserve">00423    </t>
  </si>
  <si>
    <t>CONJUNTO DE 02 PNEUS DIANTEIROS DIAGONAIS DE 7.50X16 ACRESCIDO DE 02 TRASEIROS DE 14.9/13X28</t>
  </si>
  <si>
    <t xml:space="preserve">01329    </t>
  </si>
  <si>
    <t>TRATOR DE ESTEIRAS COM POTENCIA EM TORNODE 140CV, COM LAMINA E ESCARIFICADOR</t>
  </si>
  <si>
    <t xml:space="preserve">00724    </t>
  </si>
  <si>
    <t>TARIFA DE ENERGIA ELETRICA, TIPO COMERCIAL</t>
  </si>
  <si>
    <t xml:space="preserve">KWH       </t>
  </si>
  <si>
    <t xml:space="preserve">01492    </t>
  </si>
  <si>
    <t>REGUA VIBRADORA DUPLA, COM MOTOR A GASOLINA 4 TEMPOS, 4HP, COM ATE 6 METROS</t>
  </si>
  <si>
    <t xml:space="preserve">01590    </t>
  </si>
  <si>
    <t>MAQUINA DE JUNTAS (SERRA P/CONCRETO), C/MOTOR A GAS.8,25CV, PART.MANUAIS, CHASSIS REFOR.,P/ACOM.SERRAS 14",PRECO S/DISCO</t>
  </si>
  <si>
    <t xml:space="preserve">01596    </t>
  </si>
  <si>
    <t>TRATOR DE PNEUS, PRECO SEM PNEUS, COM MOTOR DIESEL DE 61CV</t>
  </si>
  <si>
    <t xml:space="preserve">01597    </t>
  </si>
  <si>
    <t>CAMINHAO TANQUE, PRECO SEM PNEUS, CAPACIDADE DE 6000 LITROS</t>
  </si>
  <si>
    <t xml:space="preserve">03537    </t>
  </si>
  <si>
    <t>SOQUETE VIBRATORIO DE 78KG, COM MOTOR AGASOLINA DE 2,5CV</t>
  </si>
  <si>
    <t xml:space="preserve">13516    </t>
  </si>
  <si>
    <t>ROLO COMPACTADOR PE-DE-CARNEIRO DUPLO C/2 TAMBORES, TRACAO NECESSARIA 65CV, REF.CMV</t>
  </si>
  <si>
    <t xml:space="preserve">14919    </t>
  </si>
  <si>
    <t>CONJUNTO DE 6 PNEUS RADIAIS, 275/80R22.5</t>
  </si>
  <si>
    <t xml:space="preserve">30711    </t>
  </si>
  <si>
    <t>BETONEIRA GASOLINA 320L,MISTURA SECA(CI)</t>
  </si>
  <si>
    <t xml:space="preserve">Proposta|i0 </t>
  </si>
  <si>
    <t>0004/23|01/2023</t>
  </si>
  <si>
    <t xml:space="preserve">Objeto </t>
  </si>
  <si>
    <t xml:space="preserve">Praia do forte                          </t>
  </si>
  <si>
    <t xml:space="preserve">Cabo Frio                               </t>
  </si>
  <si>
    <t>[2] Benefícios e despesas indiretas (B.D.I.) %</t>
  </si>
  <si>
    <t>Catálogos</t>
  </si>
  <si>
    <t>Casas decimais</t>
  </si>
  <si>
    <t>Emop/Local</t>
  </si>
  <si>
    <t>Sco</t>
  </si>
  <si>
    <t>Sinapi</t>
  </si>
  <si>
    <t>Sicro</t>
  </si>
  <si>
    <t>0001 0004.001/23</t>
  </si>
  <si>
    <t>Composição do preço unitário do item - Código 02.006.0050-A</t>
  </si>
  <si>
    <t>Descrição do item do orçamento</t>
  </si>
  <si>
    <t>UNXMES</t>
  </si>
  <si>
    <t>Insumo(s)</t>
  </si>
  <si>
    <t>(a) Equipamento(s)</t>
  </si>
  <si>
    <t>R$ Unitário</t>
  </si>
  <si>
    <t>+ %</t>
  </si>
  <si>
    <t>R$ Valor</t>
  </si>
  <si>
    <t xml:space="preserve"> Subtotal (a) -&gt; </t>
  </si>
  <si>
    <t>(b) Mão de obra</t>
  </si>
  <si>
    <t xml:space="preserve"> Subtotal (b) -&gt; </t>
  </si>
  <si>
    <t>(c) Materiais</t>
  </si>
  <si>
    <t>13648</t>
  </si>
  <si>
    <t xml:space="preserve">ALUGUEL DE BANHEIRO QUIM.,2,31X1,56X1,16(MED. APROX),INCL.INST.,RETIRADA,FORN.QUIMICA DESOD.E BACT.,P.HIG.,UN.MOV.SUCCAO                              </t>
  </si>
  <si>
    <t xml:space="preserve"> Subtotal (c) -&gt; </t>
  </si>
  <si>
    <t>(d) Outro(s)</t>
  </si>
  <si>
    <t xml:space="preserve"> Subtotal (d) -&gt; </t>
  </si>
  <si>
    <t xml:space="preserve">[1] (a+b+c+d)-&gt; </t>
  </si>
  <si>
    <t>0001 0004.001/23
02.006.0050-A</t>
  </si>
  <si>
    <t xml:space="preserve">[1]+[2]-&gt; </t>
  </si>
  <si>
    <t xml:space="preserve">Preço UNXMES-&gt; </t>
  </si>
  <si>
    <t>###--------------------------------------------------------------------------------------------------------------------------------------------------------------------------------------------------------------------------------------###</t>
  </si>
  <si>
    <t>0002 0004.001/23</t>
  </si>
  <si>
    <t>Composição do preço unitário do item - Código 02.020.0002-A</t>
  </si>
  <si>
    <t>M2</t>
  </si>
  <si>
    <t>20045</t>
  </si>
  <si>
    <t xml:space="preserve">MAO-DE-OBRA DE CARPINTEIRO DE ESQUADRIASDE MADEIRA, INCLUSIVE ENCARGOS SOCIAISDESONERADOS                                                             </t>
  </si>
  <si>
    <t>20132</t>
  </si>
  <si>
    <t xml:space="preserve">MAO-DE-OBRA DE SERVENTE DA CONSTRUCAO CIVIL, INCLUSIVE ENCARGOS SOCIAIS DESONERADOS                                                                   </t>
  </si>
  <si>
    <t>00368</t>
  </si>
  <si>
    <t xml:space="preserve">PINUS, EM PECAS DE 7,50X7,50CM (3"X3")                                                                                                                </t>
  </si>
  <si>
    <t>10806</t>
  </si>
  <si>
    <t xml:space="preserve">PLACA DE IDENTIFICACAO DE OBRA PUBLICA,TIPO BANNER/PLOTER, CONSTITUIDA POR LONAE IMPRESSAO DIGITAL                                                    </t>
  </si>
  <si>
    <t>00453</t>
  </si>
  <si>
    <t xml:space="preserve">PREGO COM OU SEM CABECA, EM CAIXAS DE 50KG, OU QUANTIDADES EQUIVALENTES, Nº12X12A 18X30                                                               </t>
  </si>
  <si>
    <t>0002 0004.001/23
02.020.0002-A</t>
  </si>
  <si>
    <t xml:space="preserve">Preço M2-&gt; </t>
  </si>
  <si>
    <t>0003 0004.001/23</t>
  </si>
  <si>
    <t>Composição do preço unitário do item - Código 03.001.0080-B</t>
  </si>
  <si>
    <t>M3</t>
  </si>
  <si>
    <t>0003 0004.001/23
03.001.0080-B</t>
  </si>
  <si>
    <t xml:space="preserve">Preço M3-&gt; </t>
  </si>
  <si>
    <t>0004 0004.001/23</t>
  </si>
  <si>
    <t>Composição do preço unitário do item - Código 03.010.0016-A</t>
  </si>
  <si>
    <t>30440</t>
  </si>
  <si>
    <t xml:space="preserve">CAMINHAO TANQUE 6000L (CI)                                                                                                                            </t>
  </si>
  <si>
    <t>30438</t>
  </si>
  <si>
    <t xml:space="preserve">CAMINHAO TANQUE 6000L (CP)                                                                                                                            </t>
  </si>
  <si>
    <t>30647</t>
  </si>
  <si>
    <t xml:space="preserve">ROLO COMPACTADOR PE-DE-CARNEIRO DUPLO,(CI)                                                                                                            </t>
  </si>
  <si>
    <t>30646</t>
  </si>
  <si>
    <t xml:space="preserve">ROLO COMPACTADOR PE-DE-CARNEIRO DUPLO,(CP)                                                                                                            </t>
  </si>
  <si>
    <t>30570</t>
  </si>
  <si>
    <t xml:space="preserve">TRATOR DE PNEUS DIESEL 63CV (CI)                                                                                                                      </t>
  </si>
  <si>
    <t>30568</t>
  </si>
  <si>
    <t xml:space="preserve">TRATOR DE PNEUS DIESEL 63CV (CP)                                                                                                                      </t>
  </si>
  <si>
    <t>30576</t>
  </si>
  <si>
    <t xml:space="preserve">TRATOR ESTEIRAS C/LAMINA 2330KG (CI)                                                                                                                  </t>
  </si>
  <si>
    <t>30574</t>
  </si>
  <si>
    <t xml:space="preserve">TRATOR ESTEIRAS C/LAMINA 2330KG (CP)                                                                                                                  </t>
  </si>
  <si>
    <t>0004 0004.001/23
03.010.0016-A</t>
  </si>
  <si>
    <t>0005 0004.001/23</t>
  </si>
  <si>
    <t>Composição do preço unitário do item - Código 05.105.0111-A</t>
  </si>
  <si>
    <t>MES</t>
  </si>
  <si>
    <t>0005 0004.001/23
05.105.0111-A</t>
  </si>
  <si>
    <t xml:space="preserve">Preço MES-&gt; </t>
  </si>
  <si>
    <t>0006 0004.001/23</t>
  </si>
  <si>
    <t>Composição do preço unitário do item - Código 05.105.0114-A</t>
  </si>
  <si>
    <t>0006 0004.001/23
05.105.0114-A</t>
  </si>
  <si>
    <t>0007 0004.001/23</t>
  </si>
  <si>
    <t>Composição do preço unitário do item - Código 06.001.0022-A</t>
  </si>
  <si>
    <t>M</t>
  </si>
  <si>
    <t>20022</t>
  </si>
  <si>
    <t xml:space="preserve">MAO-DE-OBRA DE ASSENTADOR DE TUBOS (REDES SUBTERRANEAS), INCLUSIVE ENCARGOS SOCIAIS DESONERADOS                                                       </t>
  </si>
  <si>
    <t>20150</t>
  </si>
  <si>
    <t xml:space="preserve">MAO-DE-OBRA DE TOPOGRAFO B (SERVICOS DECAMPO),INCLUSIVE ENCARGOS SOCIAIS DESONERADOS                                                                  </t>
  </si>
  <si>
    <t>30164</t>
  </si>
  <si>
    <t xml:space="preserve">ARGAMASSA CIM.,AREIA TRACO 1:4,PREPAROMECANICO                                                                                                        </t>
  </si>
  <si>
    <t>0007 0004.001/23
06.001.0022-A</t>
  </si>
  <si>
    <t xml:space="preserve">Preço M-&gt; </t>
  </si>
  <si>
    <t>0008 0004.001/23</t>
  </si>
  <si>
    <t>Composição do preço unitário do item - Código 06.012.0017-A</t>
  </si>
  <si>
    <t>UN</t>
  </si>
  <si>
    <t>20115</t>
  </si>
  <si>
    <t xml:space="preserve">MAO-DE-OBRA DE PEDREIRO, INCLUSIVE ENCARGOS SOCIAIS DESONERADOS                                                                                       </t>
  </si>
  <si>
    <t>30301</t>
  </si>
  <si>
    <t xml:space="preserve">BARRA ACO CA-25 DIAM. MAIOR/IGUAL 10MM                                                                                                                </t>
  </si>
  <si>
    <t>30984</t>
  </si>
  <si>
    <t xml:space="preserve">BARRA ACO CA-25 REDONDA SEM SALIENCIA OUMOSSA, DIAMETRO DE 6,3MM A 8,0MM (1/4 A5/16)                                                                  </t>
  </si>
  <si>
    <t>30245</t>
  </si>
  <si>
    <t xml:space="preserve">CONCRETO FCK 10MPA                                                                                                                                    </t>
  </si>
  <si>
    <t>30307</t>
  </si>
  <si>
    <t xml:space="preserve">CORTE ACO CA-25 DIAM. ENTRE 6,3MM A 8MM                                                                                                               </t>
  </si>
  <si>
    <t>00235</t>
  </si>
  <si>
    <t xml:space="preserve">DEGRAU DE FERRO FUNDIDO, FORMATO U, PARACHAMINE DE POCO DE VISITA                                                                                     </t>
  </si>
  <si>
    <t>30353</t>
  </si>
  <si>
    <t xml:space="preserve">EMBOCO ARG. CIM. E AREIA TRACO 1:4                                                                                                                    </t>
  </si>
  <si>
    <t>30283</t>
  </si>
  <si>
    <t xml:space="preserve">FORMAS MADEIRA PARAM. PLANOS; 1,4 VEZES                                                                                                               </t>
  </si>
  <si>
    <t>0008 0004.001/23
06.012.0017-A</t>
  </si>
  <si>
    <t xml:space="preserve">Preço UN-&gt; </t>
  </si>
  <si>
    <t>0009 0004.001/23</t>
  </si>
  <si>
    <t>Composição do preço unitário do item - Código 06.017.0040-A</t>
  </si>
  <si>
    <t>00029</t>
  </si>
  <si>
    <t xml:space="preserve">ACO CA-25, ESTIRADO, PRECO DE REVENDEDOR, NO DIAMETRO DE 06,3MM                                                                                       </t>
  </si>
  <si>
    <t>00004</t>
  </si>
  <si>
    <t xml:space="preserve">ARAME RECOZIDO Nº 18                                                                                                                                  </t>
  </si>
  <si>
    <t>0009 0004.001/23
06.017.0040-A</t>
  </si>
  <si>
    <t>0010 0004.001/23</t>
  </si>
  <si>
    <t>Composição do preço unitário do item - Código 06.251.0030-A</t>
  </si>
  <si>
    <t>10647</t>
  </si>
  <si>
    <t xml:space="preserve">TUBO DE CONCRETO ARMADO, PA1, AGUA, 300MM                                                                                                             </t>
  </si>
  <si>
    <t>0010 0004.001/23
06.251.0030-A</t>
  </si>
  <si>
    <t>0011 0004.001/23</t>
  </si>
  <si>
    <t>Composição do preço unitário do item - Código 08.020.0024-A</t>
  </si>
  <si>
    <t>30678</t>
  </si>
  <si>
    <t xml:space="preserve">MAQUINA DE JUNTAS 8,25CV GASOLINA (CI)                                                                                                                </t>
  </si>
  <si>
    <t>30676</t>
  </si>
  <si>
    <t xml:space="preserve">MAQUINA DE JUNTAS 8,25CV GASOLINA (CP)                                                                                                                </t>
  </si>
  <si>
    <t>20042</t>
  </si>
  <si>
    <t xml:space="preserve">MAO-DE-OBRA DE CALCETEIRO, INCLUSIVE ENCARGOS SOCIAS DESONERADOS                                                                                      </t>
  </si>
  <si>
    <t>14574</t>
  </si>
  <si>
    <t xml:space="preserve">PO DE PEDRA, PARA REGIAO METROPOLITANA DO RIO DE JANEIRO                                                                                              </t>
  </si>
  <si>
    <t>02824</t>
  </si>
  <si>
    <t xml:space="preserve">AREIA LAVADA, FINA, PARA REGIAO METROPOLITANA DO RIO DE JANEIRO                                                                                       </t>
  </si>
  <si>
    <t>07999</t>
  </si>
  <si>
    <t xml:space="preserve">LAJOTA PRE-FABRICADA DE CONCRETO P/PAVIMENTACAO, C/10CM DE ESPES., RESIST.MINIMADE 35 MPA, COLORIDA                                                   </t>
  </si>
  <si>
    <t>30694</t>
  </si>
  <si>
    <t xml:space="preserve">SOQUETE VIBRATORIO 78KG; 2,5CV (CI)                                                                                                                   </t>
  </si>
  <si>
    <t>30693</t>
  </si>
  <si>
    <t xml:space="preserve">SOQUETE VIBRATORIO 78KG; 2,5CV (CP)                                                                                                                   </t>
  </si>
  <si>
    <t>0011 0004.001/23
08.020.0024-A</t>
  </si>
  <si>
    <t>0012 0004.001/23</t>
  </si>
  <si>
    <t>Composição do preço unitário do item - Código 08.027.0037-A</t>
  </si>
  <si>
    <t>30246</t>
  </si>
  <si>
    <t xml:space="preserve">CONCRETO FCK 15MPA                                                                                                                                    </t>
  </si>
  <si>
    <t>30280</t>
  </si>
  <si>
    <t xml:space="preserve">FORMAS MADEIRA, PINUS, 20 VEZES                                                                                                                       </t>
  </si>
  <si>
    <t>30269</t>
  </si>
  <si>
    <t xml:space="preserve">LANCAMENTO CONC.S/ARM.3,5M3/H, HORIZ.                                                                                                                 </t>
  </si>
  <si>
    <t>30253</t>
  </si>
  <si>
    <t xml:space="preserve">PREPARO CONCR. BETON. 600L; 3,5 M3/H                                                                                                                  </t>
  </si>
  <si>
    <t>0012 0004.001/23
08.027.0037-A</t>
  </si>
  <si>
    <t>0013 0004.001/23</t>
  </si>
  <si>
    <t>Composição do preço unitário do item - Código 09.001.0002-A</t>
  </si>
  <si>
    <t>20133</t>
  </si>
  <si>
    <t xml:space="preserve">MAO-DE-OBRA DE SERVENTE PARA SERVICOS DECONSERVACAO, INCLUSIVE ENCARGOS SOCIAISDESONERADOS                                                            </t>
  </si>
  <si>
    <t>00710</t>
  </si>
  <si>
    <t xml:space="preserve">GRAMA EM PLACAS, TIPO BATATAIS, COM TRANSPORTE                                                                                                        </t>
  </si>
  <si>
    <t>0013 0004.001/23
09.001.0002-A</t>
  </si>
  <si>
    <t>0014 0004.001/23</t>
  </si>
  <si>
    <t>Composição do preço unitário do item - Código 09.013.0002-A</t>
  </si>
  <si>
    <t>20118</t>
  </si>
  <si>
    <t xml:space="preserve">MAO-DE-OBRA DE PINTOR, INCLUSIVE ENCARGOS SOCIAIS DESONERADOS                                                                                         </t>
  </si>
  <si>
    <t>00011</t>
  </si>
  <si>
    <t xml:space="preserve">CANTONEIRA DE ACO DOCE, P/SERRALHERIA, PRECO DE REVENDEDOR, DE 5/8"X1/8" ATE 1.1/2"X1/8"                                                              </t>
  </si>
  <si>
    <t>00418</t>
  </si>
  <si>
    <t xml:space="preserve">CEDRO EM TABUAS, PRANCHETAS E PRANCHOES,PARA ESQUADRIAS                                                                                               </t>
  </si>
  <si>
    <t>30262</t>
  </si>
  <si>
    <t xml:space="preserve">LANCAMENTO CONC.C/ARM.1,0M3/H,HORIZ/VERT                                                                                                              </t>
  </si>
  <si>
    <t>06002</t>
  </si>
  <si>
    <t xml:space="preserve">PARAFUSO FRANCES, COM PORCA E ARRUELA, DE 1/4"X2"                                                                                                     </t>
  </si>
  <si>
    <t>30256</t>
  </si>
  <si>
    <t xml:space="preserve">PREPARO CONCR. BETON. 320L; 1,00M3/H                                                                                                                  </t>
  </si>
  <si>
    <t>00125</t>
  </si>
  <si>
    <t xml:space="preserve">TINTA FUNDO SINTETICO NIVELADOR, PARA MADEIRA, INTERIORES E EXTERIORES                                                                                </t>
  </si>
  <si>
    <t>0014 0004.001/23
09.013.0002-A</t>
  </si>
  <si>
    <t>0015 0004.001/23</t>
  </si>
  <si>
    <t>Composição do preço unitário do item - Código 09.015.0010-A</t>
  </si>
  <si>
    <t>20131</t>
  </si>
  <si>
    <t xml:space="preserve">MAO-DE-OBRA DE SERRALHEIRO DA CONSTRUCAOCIVIL, INCLUSIVE ENCARGOS SOCIAIS DESONERADOS                                                                 </t>
  </si>
  <si>
    <t>00406</t>
  </si>
  <si>
    <t xml:space="preserve">TELA DE ARAME GALVANIZADO FIO Nº 12, MALHA QUADRADA, DE (2,5X2,5)CM                                                                                   </t>
  </si>
  <si>
    <t>00173</t>
  </si>
  <si>
    <t xml:space="preserve">TUBO DE ACO GALVANIZADO, COM COSTURA, PESADO, NBR 5580, DN=2"                                                                                         </t>
  </si>
  <si>
    <t>0015 0004.001/23
09.015.0010-A</t>
  </si>
  <si>
    <t>0016 0004.001/23</t>
  </si>
  <si>
    <t>Composição do preço unitário do item - Código 09.015.0316-A</t>
  </si>
  <si>
    <t>13967</t>
  </si>
  <si>
    <t xml:space="preserve">ARRUELA DE PRESSAO, DE 1 1/2"                                                                                                                         </t>
  </si>
  <si>
    <t>13968</t>
  </si>
  <si>
    <t xml:space="preserve">ARRUELA LISA DE ACO GALVANIZADO, DE 5/16"                                                                                                             </t>
  </si>
  <si>
    <t>10910</t>
  </si>
  <si>
    <t xml:space="preserve">BARRA CHATA DE ACO 1.1/2"X3/8"                                                                                                                        </t>
  </si>
  <si>
    <t>13961</t>
  </si>
  <si>
    <t xml:space="preserve">CORRENTE DE ACO GALVANIZADO DE 3/16"                                                                                                                  </t>
  </si>
  <si>
    <t>00124</t>
  </si>
  <si>
    <t xml:space="preserve">ESMALTE SINTETICO ALQUIDICO ALTO BRILHO,BRILHANTE, ACETINADO OU FOSCO                                                                                 </t>
  </si>
  <si>
    <t>06021</t>
  </si>
  <si>
    <t xml:space="preserve">FUNDO ANTICORROSIVO DE SECAGEM RAPIDA LARANJA                                                                                                         </t>
  </si>
  <si>
    <t>13959</t>
  </si>
  <si>
    <t xml:space="preserve">MADEIRA APARELHADA, SECAO (2,5X20)CM - GRUPO I                                                                                                        </t>
  </si>
  <si>
    <t>00413</t>
  </si>
  <si>
    <t xml:space="preserve">MASSA PARA MADEIRA                                                                                                                                    </t>
  </si>
  <si>
    <t>13963</t>
  </si>
  <si>
    <t xml:space="preserve">PARAFUSO DE ACO CARBONO, CABECA SEXTAVADA, MEDINDO (3/8"X1 1/2")                                                                                      </t>
  </si>
  <si>
    <t>11391</t>
  </si>
  <si>
    <t xml:space="preserve">PARAFUSO EM ACO CARBONO 1020, SEXTAVADO,ROSCA PARCIAL, 8x40MM                                                                                         </t>
  </si>
  <si>
    <t>13969</t>
  </si>
  <si>
    <t xml:space="preserve">PITAO METALICO, ZINCADO, M4X70, COM BUCHA DE NYLON (8X40)MM, TIPO SB8/3P (CONJUNTO)                                                                   </t>
  </si>
  <si>
    <t>13971</t>
  </si>
  <si>
    <t xml:space="preserve">PORCA SEXTAVADA DE ACO CARBONO, DE 1 1/2"                                                                                                             </t>
  </si>
  <si>
    <t>13970</t>
  </si>
  <si>
    <t xml:space="preserve">PORCA SEXTAVADA DE ACO CARBONO, DE 5/16"                                                                                                              </t>
  </si>
  <si>
    <t>13966</t>
  </si>
  <si>
    <t xml:space="preserve">ROLAMENTO, Nº 627/2Z, MARCA NSK OU SKF OU SIMILAR                                                                                                     </t>
  </si>
  <si>
    <t>03878</t>
  </si>
  <si>
    <t xml:space="preserve">VERNIZ ISOLANTE INCOLOR                                                                                                                               </t>
  </si>
  <si>
    <t>0016 0004.001/23
09.015.0316-A</t>
  </si>
  <si>
    <t>0017 0004.001/23</t>
  </si>
  <si>
    <t>Composição do preço unitário do item - Código 09.015.0324-A</t>
  </si>
  <si>
    <t>00031</t>
  </si>
  <si>
    <t xml:space="preserve">ACO CA-25, ESTIRADO, PRECO DE REVENDEDOR, NO DIAMETRO DE 10,0MM                                                                                       </t>
  </si>
  <si>
    <t>13958</t>
  </si>
  <si>
    <t xml:space="preserve">ARRUELA DE PRESSAO, DE 3/8"                                                                                                                           </t>
  </si>
  <si>
    <t>11249</t>
  </si>
  <si>
    <t xml:space="preserve">BARRA CHATA DE ACO, DE 2"X3/8"                                                                                                                        </t>
  </si>
  <si>
    <t>30272</t>
  </si>
  <si>
    <t xml:space="preserve">LANCAMENTO CONC.S/ARM.1,0M3/H,HORIZ/VERT                                                                                                              </t>
  </si>
  <si>
    <t>13964</t>
  </si>
  <si>
    <t xml:space="preserve">PARAFUSO DE ACO CARBONO, CABECA SEXTAVADA, MEDINDO (3/8"X2")                                                                                          </t>
  </si>
  <si>
    <t>13973</t>
  </si>
  <si>
    <t xml:space="preserve">PARAFUSO FRANCES DE FERRO GALVANIZADO, COM PORCA, MEDINDO (5/16"X2")                                                                                  </t>
  </si>
  <si>
    <t>13974</t>
  </si>
  <si>
    <t xml:space="preserve">PORCA SEXTAVADA DE ACO CARBONO, DE 3/8"                                                                                                               </t>
  </si>
  <si>
    <t>13965</t>
  </si>
  <si>
    <t xml:space="preserve">PORCA SEXTAVADA DE ACO GALVANIZADO, DE 3/8"                                                                                                           </t>
  </si>
  <si>
    <t>00148</t>
  </si>
  <si>
    <t xml:space="preserve">TUBO DE ACO GALVANIZADO, COM COSTURA, PESADO, NBR 5580, DN=3/4"                                                                                       </t>
  </si>
  <si>
    <t>0017 0004.001/23
09.015.0324-A</t>
  </si>
  <si>
    <t>0018 0004.001/23</t>
  </si>
  <si>
    <t>Composição do preço unitário do item - Código 13.009.0040-A</t>
  </si>
  <si>
    <t>20076</t>
  </si>
  <si>
    <t xml:space="preserve">MAO-DE-OBRA DE ESTUCADOR, INCLUSIVE ENCARGOS SOCIAIS DESONERADOS                                                                                      </t>
  </si>
  <si>
    <t>00149</t>
  </si>
  <si>
    <t xml:space="preserve">CIMENTO PORTLAND CP II 32, EM SACO DE 50KG                                                                                                            </t>
  </si>
  <si>
    <t>00410</t>
  </si>
  <si>
    <t xml:space="preserve">REBOCO DE ARGAMASSA PRONTA, C/CAL E AGREGADO                                                                                                          </t>
  </si>
  <si>
    <t>0018 0004.001/23
13.009.0040-A</t>
  </si>
  <si>
    <t>0019 0004.001/23</t>
  </si>
  <si>
    <t>Composição do preço unitário do item - Código 13.373.0031-A</t>
  </si>
  <si>
    <t>30731</t>
  </si>
  <si>
    <t xml:space="preserve">VIBRADOR IMERSAO ELETR. 2CV (CI)                                                                                                                      </t>
  </si>
  <si>
    <t>30730</t>
  </si>
  <si>
    <t xml:space="preserve">VIBRADOR IMERSAO ELETR. 2CV (CP)                                                                                                                      </t>
  </si>
  <si>
    <t>20015</t>
  </si>
  <si>
    <t xml:space="preserve">MAO-DE-OBRA DE ARMADOR DE CONCRETO ARMADO, INCLUSIVE ENCARGOS SOCIAIS DESONERADOS                                                                     </t>
  </si>
  <si>
    <t>20046</t>
  </si>
  <si>
    <t xml:space="preserve">MAO-DE-OBRA DE CARPINTEIRO DE FORMA DE CONCRETO, INCLUSIVE ENCARGOS SOCIAIS DESONERADOS                                                               </t>
  </si>
  <si>
    <t>14559</t>
  </si>
  <si>
    <t xml:space="preserve">BRITA 3, PARA REGIAO METROPOLITANA DO RIO DE JANEIRO                                                                                                  </t>
  </si>
  <si>
    <t>02249</t>
  </si>
  <si>
    <t xml:space="preserve">CONCRETO IMPORTADO DE USINA, UTILIZANDOBRITA 1, DE 20MPA                                                                                              </t>
  </si>
  <si>
    <t>04900</t>
  </si>
  <si>
    <t xml:space="preserve">PLASTICO NA COR PRETA, COM ESPESSURA DE0,15MM                                                                                                         </t>
  </si>
  <si>
    <t>30735</t>
  </si>
  <si>
    <t xml:space="preserve">REGUA VIBRADORA DUPLA 3,4CV (CI)                                                                                                                      </t>
  </si>
  <si>
    <t>30734</t>
  </si>
  <si>
    <t xml:space="preserve">REGUA VIBRADORA DUPLA 3,4CV (CP)                                                                                                                      </t>
  </si>
  <si>
    <t>0019 0004.001/23
13.373.0031-A</t>
  </si>
  <si>
    <t>0020 0004.001/23</t>
  </si>
  <si>
    <t>Composição do preço unitário do item - Código 13.415.0010-A</t>
  </si>
  <si>
    <t>20141</t>
  </si>
  <si>
    <t xml:space="preserve">MAO-DE-OBRA DE TAQUEIRO, INCLUSIVE ENCARGOS SOCIAIS DESONERADOS                                                                                       </t>
  </si>
  <si>
    <t>00135</t>
  </si>
  <si>
    <t xml:space="preserve">COLA PARA PISOS DE BORRACHA                                                                                                                           </t>
  </si>
  <si>
    <t>07280</t>
  </si>
  <si>
    <t xml:space="preserve">PISO DE BORRACHA SINTETICA, SUPERFICIE PASTILHADA, DE (50X50)CM E COM ESPESSURADE 3,0MM                                                               </t>
  </si>
  <si>
    <t>0020 0004.001/23
13.415.0010-A</t>
  </si>
  <si>
    <t>0021 0004.001/23</t>
  </si>
  <si>
    <t>Composição do preço unitário do item - Código 14.002.0084-A</t>
  </si>
  <si>
    <t>05859</t>
  </si>
  <si>
    <t xml:space="preserve">TELA DE ARAME GALVANIZADO FIO Nº 12, MALHA LOSANGO, DE (5X5)CM                                                                                        </t>
  </si>
  <si>
    <t>00170</t>
  </si>
  <si>
    <t xml:space="preserve">TUBO DE ACO GALVANIZADO, COM COSTURA, PESADO, NBR 5580, DN=1"                                                                                         </t>
  </si>
  <si>
    <t>00172</t>
  </si>
  <si>
    <t xml:space="preserve">TUBO DE ACO GALVANIZADO, COM COSTURA, PESADO, NBR 5580, DN=1.1/2"                                                                                     </t>
  </si>
  <si>
    <t>0021 0004.001/23
14.002.0084-A</t>
  </si>
  <si>
    <t>0022 0004.001/23</t>
  </si>
  <si>
    <t>Composição do preço unitário do item - Código 14.006.0680-A</t>
  </si>
  <si>
    <t>13410</t>
  </si>
  <si>
    <t xml:space="preserve">EUCALIPTO AUTOCLAVADO,EM TORA,COM 6,00MDE COMPRIMENTO E DIAMETRO APROXIMADO DE12CM                                                                    </t>
  </si>
  <si>
    <t>0022 0004.001/23
14.006.0680-A</t>
  </si>
  <si>
    <t>0023 0004.001/23</t>
  </si>
  <si>
    <t>Composição do preço unitário do item - Código 17.018.0080-A</t>
  </si>
  <si>
    <t>14496</t>
  </si>
  <si>
    <t xml:space="preserve">LIXA PARA MASSA                                                                                                                                       </t>
  </si>
  <si>
    <t>06028</t>
  </si>
  <si>
    <t xml:space="preserve">SELADOR PIGMENTADO A BASE DE RESINA ACRILICA MODIFICADA, NA COR BRANCA                                                                                </t>
  </si>
  <si>
    <t>07603</t>
  </si>
  <si>
    <t xml:space="preserve">TINTA LATEX STANDARD PARA EXTERIOR/INTERIOR, FOSCA BRANCA OU COLORIDA, EM BALDESDE 18 LITROS                                                          </t>
  </si>
  <si>
    <t>0023 0004.001/23
17.018.0080-A</t>
  </si>
  <si>
    <t>0024 0004.001/23</t>
  </si>
  <si>
    <t>Composição do preço unitário do item - Código 20.067.0070-A</t>
  </si>
  <si>
    <t>30279</t>
  </si>
  <si>
    <t xml:space="preserve">CONCRETO CICLOPICO C/ CONCR. FCK 10MPA                                                                                                                </t>
  </si>
  <si>
    <t>30003</t>
  </si>
  <si>
    <t xml:space="preserve">ESCAVACAO MAN. 1ªCAT., ATE 1,50M                                                                                                                      </t>
  </si>
  <si>
    <t>30292</t>
  </si>
  <si>
    <t xml:space="preserve">ESCORAMENTO PARAM.VERT. 5M, APROVEIT. 2V                                                                                                              </t>
  </si>
  <si>
    <t>30282</t>
  </si>
  <si>
    <t xml:space="preserve">FORMAS MADEIRA PARAM. PLANOS, 2 VEZES                                                                                                                 </t>
  </si>
  <si>
    <t>0024 0004.001/23
20.067.0070-A</t>
  </si>
  <si>
    <t>0025 0004.001/23</t>
  </si>
  <si>
    <t>Composição do preço unitário do item - Código 21.003.0055-A</t>
  </si>
  <si>
    <t>11462</t>
  </si>
  <si>
    <t xml:space="preserve">POSTE DE ACO RETO, CONICO CONTINUO, COMALTURA DE 4,50M, COM SAPATA                                                                                    </t>
  </si>
  <si>
    <t>0025 0004.001/23
21.003.0055-A</t>
  </si>
  <si>
    <t>0026 0004.001/23</t>
  </si>
  <si>
    <t>Composição do preço unitário do item - Código 21.037.0010-A</t>
  </si>
  <si>
    <t>02341</t>
  </si>
  <si>
    <t xml:space="preserve">ELETRODUTO DE PVC PRETO, RIGIDO ROSQUEAVEL, COM ROSCA EM AMBAS EXTREMIDADES, EMBARRAS DE 3 METROS, DE 3/4"                                            </t>
  </si>
  <si>
    <t>0026 0004.001/23
21.037.0010-A</t>
  </si>
  <si>
    <t>0027 0004.001/23</t>
  </si>
  <si>
    <t>Composição do preço unitário do item - Código 21.042.0115-A</t>
  </si>
  <si>
    <t>11690</t>
  </si>
  <si>
    <t xml:space="preserve">PROJETOR PRJ-10 (1XVS/MVM250/400W), COMVISOR DE VIDRO PLANO, INCOLOR, TEMPERADO                                                                       </t>
  </si>
  <si>
    <t>0027 0004.001/23
21.042.0115-A</t>
  </si>
  <si>
    <t>PREFEITURA MUNICIPAL DE CABO FRIO</t>
  </si>
  <si>
    <t>Obra: URBANIZAÇÃO DA RUA TAMOIOS</t>
  </si>
  <si>
    <t>Elaborador por:</t>
  </si>
  <si>
    <t>Unidade:</t>
  </si>
  <si>
    <t>SEMOSP - Setor de Engenharia</t>
  </si>
  <si>
    <t>Serviço: PROJETO DE URBANIZAÇÃO</t>
  </si>
  <si>
    <t>I0 =   Janeiro/2023</t>
  </si>
  <si>
    <t>Região dos Lagos - Estado do Rio de Janeiro</t>
  </si>
  <si>
    <t>OBRA:</t>
  </si>
  <si>
    <t>URBANIZAÇÃO - RUA TAMOIOS</t>
  </si>
  <si>
    <t>LOCAL:</t>
  </si>
  <si>
    <t>Praia do Forte</t>
  </si>
  <si>
    <t>CRONOGRAMA FÍSICO - FINANCEIRO</t>
  </si>
  <si>
    <t>ETAPAS DE EXECUÇÃO E CONCLUSÃO - FÍSICO / FINANCEIRO</t>
  </si>
  <si>
    <t>ITEM</t>
  </si>
  <si>
    <t>DISCRIMINAÇÃO</t>
  </si>
  <si>
    <t>SUB-TOTAIS</t>
  </si>
  <si>
    <t>%</t>
  </si>
  <si>
    <t>1ª MED.</t>
  </si>
  <si>
    <t>30 DIAS</t>
  </si>
  <si>
    <t>1</t>
  </si>
  <si>
    <t>SERVIÇOS</t>
  </si>
  <si>
    <t xml:space="preserve">TOTAL PARCIAL </t>
  </si>
  <si>
    <t xml:space="preserve">BDI </t>
  </si>
  <si>
    <t>SUBTOTAL ACUMULADO</t>
  </si>
  <si>
    <t>TOTAL ACUMULADO</t>
  </si>
  <si>
    <t>2ª MED.</t>
  </si>
  <si>
    <t>60 DIAS</t>
  </si>
  <si>
    <t>3ª MED.</t>
  </si>
  <si>
    <t>90 DIAS</t>
  </si>
  <si>
    <t>4ª MED.</t>
  </si>
  <si>
    <t>120 DIAS</t>
  </si>
  <si>
    <t>José Augusto Barbosa</t>
  </si>
  <si>
    <t>CREA-RJ 881011348</t>
  </si>
  <si>
    <t>Portaria nº 5249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</si>
</sst>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0.00"/>
    <numFmt numFmtId="165" formatCode="#,##0.0000"/>
    <numFmt numFmtId="166" formatCode="#0"/>
    <numFmt numFmtId="167" formatCode="#,##0.00000000"/>
    <numFmt numFmtId="168" formatCode="_-&quot;R$&quot;* #,##0.00_-;\-&quot;R$&quot;* #,##0.00_-;_-&quot;R$&quot;* &quot;-&quot;??_-;_-@_-"/>
  </numFmts>
  <fonts count="21">
    <font>
      <sz val="11"/>
      <color theme="1"/>
      <name val="Calibri"/>
      <family val="2"/>
      <scheme val="minor"/>
    </font>
    <font>
      <sz val="10"/>
      <name val="Arial"/>
      <family val="2"/>
    </font>
    <font>
      <b/>
      <sz val="11"/>
      <color theme="1"/>
      <name val="Calibri"/>
      <family val="2"/>
      <scheme val="minor"/>
    </font>
    <font>
      <sz val="8"/>
      <color theme="1"/>
      <name val="Calibri"/>
      <family val="2"/>
      <scheme val="minor"/>
    </font>
    <font>
      <sz val="8"/>
      <name val="Calibri"/>
      <family val="2"/>
      <scheme val="minor"/>
    </font>
    <font>
      <b/>
      <sz val="8"/>
      <color indexed="12"/>
      <name val="Calibri"/>
      <family val="2"/>
      <scheme val="minor"/>
    </font>
    <font>
      <b/>
      <sz val="8"/>
      <color theme="1"/>
      <name val="Calibri"/>
      <family val="2"/>
      <scheme val="minor"/>
    </font>
    <font>
      <b/>
      <sz val="12"/>
      <color theme="1"/>
      <name val="Calibri"/>
      <family val="2"/>
      <scheme val="minor"/>
    </font>
    <font>
      <b/>
      <sz val="12"/>
      <name val="Arial"/>
      <family val="2"/>
    </font>
    <font>
      <i/>
      <sz val="9"/>
      <name val="Arial"/>
      <family val="2"/>
    </font>
    <font>
      <sz val="8"/>
      <name val="Arial"/>
      <family val="2"/>
    </font>
    <font>
      <b/>
      <sz val="10"/>
      <name val="Arial"/>
      <family val="2"/>
    </font>
    <font>
      <b/>
      <sz val="14"/>
      <name val="Arial"/>
      <family val="2"/>
    </font>
    <font>
      <b/>
      <sz val="9"/>
      <name val="Arial"/>
      <family val="2"/>
    </font>
    <font>
      <sz val="9"/>
      <name val="Arial"/>
      <family val="2"/>
    </font>
    <font>
      <b/>
      <sz val="16"/>
      <name val="Arial"/>
      <family val="2"/>
    </font>
    <font>
      <sz val="10"/>
      <color theme="1"/>
      <name val="Arial"/>
      <family val="2"/>
    </font>
    <font>
      <b/>
      <sz val="10"/>
      <color indexed="12"/>
      <name val="Arial"/>
      <family val="2"/>
    </font>
    <font>
      <b/>
      <sz val="10"/>
      <color theme="1"/>
      <name val="Arial"/>
      <family val="2"/>
    </font>
    <font>
      <sz val="10"/>
      <color indexed="12"/>
      <name val="Arial"/>
      <family val="2"/>
    </font>
    <font>
      <sz val="15"/>
      <name val="Calibri"/>
      <family val="2"/>
    </font>
  </fonts>
  <fills count="7">
    <fill>
      <patternFill/>
    </fill>
    <fill>
      <patternFill patternType="gray125"/>
    </fill>
    <fill>
      <patternFill patternType="solid">
        <fgColor rgb="FF92D05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5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right style="thin"/>
      <top style="medium"/>
      <bottom/>
    </border>
    <border>
      <left style="thin"/>
      <right style="thin"/>
      <top/>
      <bottom style="thin"/>
    </border>
    <border>
      <left/>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right style="thin"/>
      <top style="thin"/>
      <bottom style="medium"/>
    </border>
    <border>
      <left style="thin"/>
      <right style="thin"/>
      <top style="thin"/>
      <bottom style="medium"/>
    </border>
    <border>
      <left style="thin"/>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color theme="1" tint="0.04998999834060669"/>
      </right>
      <top style="medium"/>
      <bottom/>
    </border>
    <border>
      <left style="medium"/>
      <right style="thin">
        <color theme="1" tint="0.04998999834060669"/>
      </right>
      <top/>
      <bottom style="medium"/>
    </border>
    <border>
      <left style="medium"/>
      <right style="medium"/>
      <top style="medium"/>
      <bottom/>
    </border>
    <border>
      <left style="medium"/>
      <right style="medium"/>
      <top/>
      <bottom/>
    </border>
    <border>
      <left style="medium"/>
      <right style="medium"/>
      <top/>
      <bottom style="medium"/>
    </border>
    <border>
      <left style="thin">
        <color theme="1" tint="0.04998999834060669"/>
      </left>
      <right/>
      <top/>
      <bottom style="thin">
        <color theme="1" tint="0.04998999834060669"/>
      </bottom>
    </border>
    <border>
      <left style="thin">
        <color theme="1" tint="0.04998999834060669"/>
      </left>
      <right/>
      <top style="thin">
        <color theme="1" tint="0.04998999834060669"/>
      </top>
      <bottom style="medium"/>
    </border>
    <border>
      <left style="medium"/>
      <right style="medium"/>
      <top/>
      <bottom style="thin">
        <color theme="1" tint="0.04998999834060669"/>
      </bottom>
    </border>
    <border>
      <left style="medium"/>
      <right style="medium"/>
      <top style="thin">
        <color theme="1" tint="0.04998999834060669"/>
      </top>
      <bottom style="medium"/>
    </border>
    <border>
      <left style="medium"/>
      <right style="thin"/>
      <top style="medium"/>
      <bottom/>
    </border>
    <border>
      <left style="medium"/>
      <right style="thin"/>
      <top/>
      <bottom style="medium"/>
    </border>
    <border>
      <left style="thin"/>
      <right style="medium"/>
      <top style="medium"/>
      <bottom style="thin"/>
    </border>
    <border>
      <left style="thin"/>
      <right style="medium"/>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 fontId="10" fillId="0" borderId="0">
      <alignment/>
      <protection/>
    </xf>
  </cellStyleXfs>
  <cellXfs count="189">
    <xf numFmtId="0" fontId="0" fillId="0" borderId="0" xfId="0"/>
    <xf numFmtId="0" fontId="3"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9" fontId="3" fillId="0" borderId="0" xfId="0" applyNumberFormat="1" applyFont="1" applyAlignment="1">
      <alignment vertical="top"/>
    </xf>
    <xf numFmtId="0" fontId="6" fillId="0" borderId="0" xfId="0" applyFont="1" applyAlignment="1">
      <alignment vertical="center" wrapText="1"/>
    </xf>
    <xf numFmtId="49" fontId="0" fillId="0" borderId="0" xfId="0" applyNumberFormat="1"/>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3" fillId="0" borderId="0" xfId="0" applyNumberFormat="1" applyFont="1" applyAlignment="1">
      <alignment vertical="top" wrapText="1"/>
    </xf>
    <xf numFmtId="165" fontId="3" fillId="0" borderId="0" xfId="0" applyNumberFormat="1" applyFont="1" applyAlignment="1">
      <alignment horizontal="right" vertical="top"/>
    </xf>
    <xf numFmtId="49" fontId="6" fillId="0" borderId="0" xfId="0" applyNumberFormat="1" applyFont="1" applyAlignment="1">
      <alignment horizontal="right" vertical="center" wrapText="1"/>
    </xf>
    <xf numFmtId="49" fontId="6" fillId="0" borderId="0" xfId="0" applyNumberFormat="1" applyFont="1" applyAlignment="1">
      <alignment vertical="top" wrapText="1"/>
    </xf>
    <xf numFmtId="49" fontId="6" fillId="0" borderId="0" xfId="0" applyNumberFormat="1" applyFont="1" applyAlignment="1">
      <alignment horizontal="right" vertical="top" wrapText="1"/>
    </xf>
    <xf numFmtId="4" fontId="6" fillId="0" borderId="0" xfId="0" applyNumberFormat="1" applyFont="1" applyAlignment="1">
      <alignment horizontal="right" vertical="center"/>
    </xf>
    <xf numFmtId="166" fontId="5" fillId="0" borderId="0" xfId="0" applyNumberFormat="1" applyFont="1" applyAlignment="1">
      <alignment horizontal="right" vertical="center" wrapText="1"/>
    </xf>
    <xf numFmtId="49" fontId="6" fillId="0" borderId="0" xfId="0" applyNumberFormat="1" applyFont="1" applyAlignment="1">
      <alignment horizontal="center" vertical="top" wrapText="1"/>
    </xf>
    <xf numFmtId="165" fontId="6" fillId="0" borderId="0" xfId="0" applyNumberFormat="1" applyFont="1" applyAlignment="1">
      <alignment vertical="center" wrapText="1"/>
    </xf>
    <xf numFmtId="49" fontId="3" fillId="0" borderId="0" xfId="0" applyNumberFormat="1" applyFont="1" applyAlignment="1">
      <alignment horizontal="center" vertical="top" wrapText="1"/>
    </xf>
    <xf numFmtId="167" fontId="3" fillId="0" borderId="0" xfId="0" applyNumberFormat="1" applyFont="1" applyAlignment="1">
      <alignment horizontal="right" vertical="top" wrapText="1"/>
    </xf>
    <xf numFmtId="165" fontId="3" fillId="0" borderId="0" xfId="0" applyNumberFormat="1" applyFont="1" applyAlignment="1">
      <alignment horizontal="right" vertical="top" wrapText="1"/>
    </xf>
    <xf numFmtId="4" fontId="3" fillId="0" borderId="0" xfId="0" applyNumberFormat="1" applyFont="1" applyAlignment="1">
      <alignment horizontal="right" vertical="top" wrapText="1"/>
    </xf>
    <xf numFmtId="4" fontId="6" fillId="0" borderId="0" xfId="0" applyNumberFormat="1" applyFont="1" applyAlignment="1">
      <alignment vertical="center" wrapText="1"/>
    </xf>
    <xf numFmtId="4" fontId="6" fillId="0" borderId="0" xfId="0" applyNumberFormat="1" applyFont="1" applyAlignment="1">
      <alignment horizontal="right" vertical="center" wrapText="1"/>
    </xf>
    <xf numFmtId="4" fontId="7" fillId="2" borderId="0" xfId="0" applyNumberFormat="1" applyFont="1" applyFill="1" applyAlignment="1">
      <alignment horizontal="right" vertical="center" wrapText="1"/>
    </xf>
    <xf numFmtId="0" fontId="16" fillId="0" borderId="0" xfId="0" applyFont="1"/>
    <xf numFmtId="0" fontId="5" fillId="0" borderId="0" xfId="0" applyFont="1" applyAlignment="1">
      <alignment horizontal="right" vertical="top" wrapText="1"/>
    </xf>
    <xf numFmtId="0" fontId="0" fillId="0" borderId="1" xfId="0" applyBorder="1"/>
    <xf numFmtId="0" fontId="5" fillId="0" borderId="2" xfId="0" applyFont="1" applyBorder="1" applyAlignment="1">
      <alignment horizontal="right" vertical="top" wrapText="1"/>
    </xf>
    <xf numFmtId="0" fontId="4" fillId="0" borderId="2" xfId="0" applyFont="1" applyBorder="1" applyAlignment="1">
      <alignment vertical="top" wrapText="1"/>
    </xf>
    <xf numFmtId="0" fontId="0" fillId="0" borderId="2" xfId="0" applyBorder="1"/>
    <xf numFmtId="0" fontId="0" fillId="0" borderId="3" xfId="0" applyBorder="1"/>
    <xf numFmtId="0" fontId="0" fillId="0" borderId="4" xfId="0" applyBorder="1"/>
    <xf numFmtId="4" fontId="15" fillId="0" borderId="5" xfId="23" applyFont="1" applyBorder="1">
      <alignment/>
      <protection/>
    </xf>
    <xf numFmtId="4" fontId="10" fillId="0" borderId="0" xfId="23" applyAlignment="1">
      <alignment horizontal="left" vertical="center"/>
      <protection/>
    </xf>
    <xf numFmtId="4" fontId="11" fillId="0" borderId="0" xfId="23" applyFont="1">
      <alignment/>
      <protection/>
    </xf>
    <xf numFmtId="0" fontId="0" fillId="0" borderId="5" xfId="0" applyBorder="1"/>
    <xf numFmtId="0" fontId="0" fillId="0" borderId="6" xfId="0" applyBorder="1"/>
    <xf numFmtId="0" fontId="0" fillId="0" borderId="7" xfId="0" applyBorder="1"/>
    <xf numFmtId="0" fontId="0" fillId="0" borderId="7" xfId="0" applyBorder="1" applyAlignment="1">
      <alignment horizontal="center" wrapText="1"/>
    </xf>
    <xf numFmtId="0" fontId="0" fillId="0" borderId="8" xfId="0" applyBorder="1"/>
    <xf numFmtId="0" fontId="17" fillId="0" borderId="0" xfId="0" applyFont="1" applyAlignment="1">
      <alignment horizontal="center" vertical="center" wrapText="1"/>
    </xf>
    <xf numFmtId="49" fontId="17" fillId="0" borderId="0" xfId="0" applyNumberFormat="1" applyFont="1" applyAlignment="1">
      <alignment horizontal="center"/>
    </xf>
    <xf numFmtId="0" fontId="18" fillId="0" borderId="0" xfId="0" applyFont="1"/>
    <xf numFmtId="49" fontId="17" fillId="0" borderId="0" xfId="0" applyNumberFormat="1" applyFont="1" applyAlignment="1">
      <alignment vertical="top" wrapText="1"/>
    </xf>
    <xf numFmtId="0" fontId="19" fillId="0" borderId="0" xfId="0" applyFont="1" applyAlignment="1">
      <alignment vertical="top" wrapText="1"/>
    </xf>
    <xf numFmtId="49" fontId="16" fillId="0" borderId="0" xfId="0" applyNumberFormat="1" applyFont="1" applyAlignment="1">
      <alignment vertical="top"/>
    </xf>
    <xf numFmtId="4" fontId="16" fillId="0" borderId="0" xfId="0" applyNumberFormat="1" applyFont="1" applyAlignment="1">
      <alignment vertical="top"/>
    </xf>
    <xf numFmtId="0" fontId="17" fillId="0" borderId="0" xfId="0" applyFont="1" applyAlignment="1">
      <alignment horizontal="right" vertical="top"/>
    </xf>
    <xf numFmtId="4" fontId="17" fillId="0" borderId="0" xfId="0" applyNumberFormat="1" applyFont="1" applyAlignment="1">
      <alignment horizontal="right" vertical="top"/>
    </xf>
    <xf numFmtId="0" fontId="17" fillId="0" borderId="0" xfId="0" applyFont="1" applyAlignment="1">
      <alignment horizontal="right" vertical="center"/>
    </xf>
    <xf numFmtId="4" fontId="17" fillId="0" borderId="0" xfId="0" applyNumberFormat="1" applyFont="1" applyAlignment="1">
      <alignment horizontal="right" vertical="center"/>
    </xf>
    <xf numFmtId="49" fontId="17" fillId="0" borderId="0" xfId="0" applyNumberFormat="1" applyFont="1" applyAlignment="1">
      <alignment horizontal="right" vertical="center"/>
    </xf>
    <xf numFmtId="0" fontId="17" fillId="0" borderId="0" xfId="0" applyFont="1" applyAlignment="1">
      <alignment vertical="center"/>
    </xf>
    <xf numFmtId="0" fontId="16" fillId="0" borderId="0" xfId="0" applyFont="1" applyAlignment="1">
      <alignment vertical="top" wrapText="1"/>
    </xf>
    <xf numFmtId="49" fontId="18" fillId="2" borderId="0" xfId="0" applyNumberFormat="1" applyFont="1" applyFill="1" applyAlignment="1">
      <alignment horizontal="center" wrapText="1"/>
    </xf>
    <xf numFmtId="49" fontId="11" fillId="0" borderId="0" xfId="0" applyNumberFormat="1" applyFont="1" applyAlignment="1">
      <alignment horizontal="center" wrapText="1"/>
    </xf>
    <xf numFmtId="49" fontId="17" fillId="0" borderId="0" xfId="0" applyNumberFormat="1" applyFont="1" applyAlignment="1">
      <alignment horizontal="center" wrapText="1"/>
    </xf>
    <xf numFmtId="4" fontId="19" fillId="0" borderId="0" xfId="0" applyNumberFormat="1" applyFont="1" applyAlignment="1">
      <alignment horizontal="right" wrapText="1"/>
    </xf>
    <xf numFmtId="49" fontId="11" fillId="0" borderId="0" xfId="0" applyNumberFormat="1" applyFont="1" applyAlignment="1">
      <alignment horizontal="right" wrapText="1"/>
    </xf>
    <xf numFmtId="4" fontId="1" fillId="0" borderId="0" xfId="0" applyNumberFormat="1" applyFont="1" applyAlignment="1">
      <alignment horizontal="right" wrapText="1"/>
    </xf>
    <xf numFmtId="164" fontId="1" fillId="0" borderId="0" xfId="0" applyNumberFormat="1" applyFont="1" applyAlignment="1">
      <alignment horizontal="right" wrapText="1"/>
    </xf>
    <xf numFmtId="49" fontId="17" fillId="0" borderId="0" xfId="0" applyNumberFormat="1" applyFont="1" applyAlignment="1">
      <alignment horizontal="right" wrapText="1"/>
    </xf>
    <xf numFmtId="4" fontId="17" fillId="0" borderId="0" xfId="0" applyNumberFormat="1" applyFont="1" applyAlignment="1">
      <alignment horizontal="right" wrapText="1"/>
    </xf>
    <xf numFmtId="0" fontId="17" fillId="0" borderId="0" xfId="0" applyFont="1"/>
    <xf numFmtId="49" fontId="16" fillId="0" borderId="0" xfId="0" applyNumberFormat="1" applyFont="1" applyAlignment="1">
      <alignment horizontal="center"/>
    </xf>
    <xf numFmtId="4" fontId="16" fillId="0" borderId="0" xfId="0" applyNumberFormat="1" applyFont="1" applyAlignment="1">
      <alignment horizontal="right" vertical="center"/>
    </xf>
    <xf numFmtId="49" fontId="16" fillId="0" borderId="9" xfId="0" applyNumberFormat="1" applyFont="1" applyBorder="1" applyAlignment="1">
      <alignment horizontal="center" vertical="top"/>
    </xf>
    <xf numFmtId="4" fontId="16" fillId="0" borderId="10" xfId="0" applyNumberFormat="1" applyFont="1" applyBorder="1" applyAlignment="1">
      <alignment vertical="top"/>
    </xf>
    <xf numFmtId="0" fontId="16" fillId="0" borderId="11" xfId="0" applyFont="1" applyBorder="1"/>
    <xf numFmtId="0" fontId="16" fillId="0" borderId="12" xfId="0" applyFont="1" applyBorder="1"/>
    <xf numFmtId="0" fontId="17" fillId="0" borderId="12" xfId="0" applyFont="1" applyBorder="1" applyAlignment="1">
      <alignment horizontal="right" vertical="top"/>
    </xf>
    <xf numFmtId="4" fontId="17" fillId="0" borderId="13" xfId="0" applyNumberFormat="1" applyFont="1" applyBorder="1" applyAlignment="1">
      <alignment horizontal="right" vertical="top"/>
    </xf>
    <xf numFmtId="0" fontId="16" fillId="0" borderId="14" xfId="0" applyFont="1" applyBorder="1"/>
    <xf numFmtId="0" fontId="19" fillId="0" borderId="15" xfId="0" applyFont="1" applyBorder="1" applyAlignment="1">
      <alignment vertical="top" wrapText="1"/>
    </xf>
    <xf numFmtId="49" fontId="19" fillId="0" borderId="15" xfId="0" applyNumberFormat="1" applyFont="1" applyBorder="1" applyAlignment="1">
      <alignment vertical="top" wrapText="1"/>
    </xf>
    <xf numFmtId="0" fontId="16" fillId="0" borderId="15" xfId="0" applyFont="1" applyBorder="1"/>
    <xf numFmtId="0" fontId="16" fillId="0" borderId="16" xfId="0" applyFont="1" applyBorder="1"/>
    <xf numFmtId="49" fontId="16" fillId="0" borderId="17" xfId="0" applyNumberFormat="1" applyFont="1" applyBorder="1" applyAlignment="1">
      <alignment vertical="top"/>
    </xf>
    <xf numFmtId="4" fontId="16" fillId="0" borderId="17" xfId="0" applyNumberFormat="1" applyFont="1" applyBorder="1" applyAlignment="1">
      <alignment vertical="top"/>
    </xf>
    <xf numFmtId="49" fontId="16" fillId="0" borderId="17" xfId="0" applyNumberFormat="1" applyFont="1" applyBorder="1" applyAlignment="1">
      <alignment horizontal="center" vertical="top"/>
    </xf>
    <xf numFmtId="0" fontId="16" fillId="0" borderId="17" xfId="0" applyFont="1" applyBorder="1" applyAlignment="1">
      <alignment vertical="top" wrapText="1"/>
    </xf>
    <xf numFmtId="0" fontId="16" fillId="0" borderId="18" xfId="0" applyFont="1" applyBorder="1"/>
    <xf numFmtId="0" fontId="19" fillId="0" borderId="19" xfId="0" applyFont="1" applyBorder="1" applyAlignment="1">
      <alignment vertical="top" wrapText="1"/>
    </xf>
    <xf numFmtId="49" fontId="19" fillId="0" borderId="19" xfId="0" applyNumberFormat="1" applyFont="1" applyBorder="1" applyAlignment="1">
      <alignment vertical="top" wrapText="1"/>
    </xf>
    <xf numFmtId="0" fontId="16" fillId="0" borderId="19" xfId="0" applyFont="1" applyBorder="1"/>
    <xf numFmtId="0" fontId="16" fillId="0" borderId="20" xfId="0" applyFont="1" applyBorder="1"/>
    <xf numFmtId="0" fontId="17" fillId="0" borderId="19" xfId="0" applyFont="1" applyBorder="1" applyAlignment="1">
      <alignment horizontal="right" vertical="top"/>
    </xf>
    <xf numFmtId="4" fontId="17" fillId="0" borderId="20" xfId="0" applyNumberFormat="1" applyFont="1" applyBorder="1" applyAlignment="1">
      <alignment horizontal="right" vertical="top"/>
    </xf>
    <xf numFmtId="0" fontId="16" fillId="0" borderId="17" xfId="0" applyFont="1" applyBorder="1"/>
    <xf numFmtId="0" fontId="18" fillId="0" borderId="18" xfId="0" applyFont="1" applyBorder="1"/>
    <xf numFmtId="49" fontId="17" fillId="0" borderId="18" xfId="0" applyNumberFormat="1" applyFont="1" applyBorder="1" applyAlignment="1">
      <alignment horizontal="center" vertical="center" wrapText="1"/>
    </xf>
    <xf numFmtId="49" fontId="17" fillId="0" borderId="20"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0" fontId="17" fillId="0" borderId="19" xfId="0" applyFont="1" applyBorder="1" applyAlignment="1">
      <alignment vertical="top" wrapText="1"/>
    </xf>
    <xf numFmtId="0" fontId="1" fillId="3" borderId="4" xfId="0" applyFont="1" applyFill="1" applyBorder="1" applyAlignment="1">
      <alignment horizontal="left" vertical="center"/>
    </xf>
    <xf numFmtId="4" fontId="11" fillId="0" borderId="0" xfId="23" applyFont="1" applyAlignment="1">
      <alignment horizontal="left" vertical="center"/>
      <protection/>
    </xf>
    <xf numFmtId="4" fontId="11" fillId="0" borderId="5" xfId="23" applyFont="1" applyBorder="1" applyAlignment="1">
      <alignment horizontal="left" vertical="center"/>
      <protection/>
    </xf>
    <xf numFmtId="0" fontId="1" fillId="0" borderId="4" xfId="0" applyFont="1" applyBorder="1" applyAlignment="1">
      <alignment horizontal="left" vertical="center"/>
    </xf>
    <xf numFmtId="4" fontId="8" fillId="0" borderId="0" xfId="23" applyFont="1" applyAlignment="1">
      <alignment vertical="center"/>
      <protection/>
    </xf>
    <xf numFmtId="4" fontId="8" fillId="0" borderId="5" xfId="23" applyFont="1" applyBorder="1" applyAlignment="1">
      <alignment vertical="center"/>
      <protection/>
    </xf>
    <xf numFmtId="0" fontId="14" fillId="4" borderId="21" xfId="0" applyFont="1" applyFill="1" applyBorder="1" applyAlignment="1">
      <alignment vertical="center" wrapText="1"/>
    </xf>
    <xf numFmtId="0" fontId="14" fillId="4" borderId="22" xfId="0" applyFont="1" applyFill="1" applyBorder="1" applyAlignment="1">
      <alignment vertical="center" wrapText="1"/>
    </xf>
    <xf numFmtId="0" fontId="14" fillId="4" borderId="23" xfId="0" applyFont="1" applyFill="1" applyBorder="1" applyAlignment="1">
      <alignment vertical="center" wrapText="1"/>
    </xf>
    <xf numFmtId="168" fontId="13" fillId="0" borderId="24" xfId="22" applyFont="1" applyBorder="1" applyAlignment="1">
      <alignment horizontal="center" vertical="center" wrapText="1"/>
    </xf>
    <xf numFmtId="168" fontId="13" fillId="0" borderId="25" xfId="22" applyFont="1" applyBorder="1" applyAlignment="1">
      <alignment horizontal="center" vertical="center" wrapText="1"/>
    </xf>
    <xf numFmtId="168" fontId="13" fillId="0" borderId="26" xfId="22" applyFont="1" applyBorder="1" applyAlignment="1">
      <alignment horizontal="center" vertical="center" wrapText="1"/>
    </xf>
    <xf numFmtId="9" fontId="13" fillId="0" borderId="27" xfId="20" applyFont="1" applyBorder="1" applyAlignment="1">
      <alignment horizontal="center" vertical="center" wrapText="1"/>
    </xf>
    <xf numFmtId="44" fontId="0" fillId="0" borderId="0" xfId="0" applyNumberFormat="1"/>
    <xf numFmtId="0" fontId="0" fillId="0" borderId="28" xfId="0" applyBorder="1"/>
    <xf numFmtId="0" fontId="0" fillId="0" borderId="10" xfId="0" applyBorder="1"/>
    <xf numFmtId="0" fontId="0" fillId="0" borderId="12" xfId="0" applyBorder="1"/>
    <xf numFmtId="49" fontId="17" fillId="0" borderId="19" xfId="0" applyNumberFormat="1" applyFont="1" applyBorder="1" applyAlignment="1">
      <alignment vertical="top" wrapText="1"/>
    </xf>
    <xf numFmtId="0" fontId="18" fillId="0" borderId="19" xfId="0" applyFont="1" applyBorder="1"/>
    <xf numFmtId="0" fontId="18" fillId="0" borderId="20" xfId="0" applyFont="1" applyBorder="1"/>
    <xf numFmtId="49" fontId="17" fillId="0" borderId="17" xfId="0" applyNumberFormat="1" applyFont="1" applyBorder="1" applyAlignment="1">
      <alignment horizontal="center"/>
    </xf>
    <xf numFmtId="49" fontId="16" fillId="0" borderId="17" xfId="0" applyNumberFormat="1" applyFont="1" applyBorder="1" applyAlignment="1">
      <alignment vertical="top" wrapText="1"/>
    </xf>
    <xf numFmtId="49" fontId="6"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7" fillId="2" borderId="0" xfId="0" applyNumberFormat="1" applyFont="1" applyFill="1" applyAlignment="1">
      <alignment horizontal="center" vertical="center" wrapText="1"/>
    </xf>
    <xf numFmtId="0" fontId="7" fillId="0" borderId="0" xfId="0" applyFont="1" applyAlignment="1">
      <alignment horizontal="center" vertical="center" wrapText="1"/>
    </xf>
    <xf numFmtId="49" fontId="16" fillId="0" borderId="0" xfId="0" applyNumberFormat="1" applyFont="1" applyAlignment="1">
      <alignment vertical="top" wrapText="1"/>
    </xf>
    <xf numFmtId="0" fontId="16" fillId="0" borderId="0" xfId="0" applyFont="1" applyAlignment="1">
      <alignment vertical="top" wrapText="1"/>
    </xf>
    <xf numFmtId="4" fontId="15" fillId="0" borderId="0" xfId="23" applyFont="1" applyAlignment="1">
      <alignment horizontal="center"/>
      <protection/>
    </xf>
    <xf numFmtId="4" fontId="11" fillId="0" borderId="0" xfId="23" applyFont="1" applyAlignment="1">
      <alignment horizontal="center" wrapText="1"/>
      <protection/>
    </xf>
    <xf numFmtId="0" fontId="0" fillId="0" borderId="0" xfId="0" applyAlignment="1">
      <alignment horizontal="center"/>
    </xf>
    <xf numFmtId="0" fontId="3" fillId="0" borderId="0" xfId="0" applyFont="1" applyAlignment="1">
      <alignment horizontal="center"/>
    </xf>
    <xf numFmtId="0" fontId="11" fillId="0" borderId="13" xfId="0" applyFont="1" applyBorder="1" applyAlignment="1">
      <alignment horizontal="center"/>
    </xf>
    <xf numFmtId="0" fontId="11" fillId="0" borderId="29" xfId="0" applyFont="1" applyBorder="1" applyAlignment="1">
      <alignment horizontal="center"/>
    </xf>
    <xf numFmtId="0" fontId="11" fillId="0" borderId="11" xfId="0" applyFont="1" applyBorder="1" applyAlignment="1">
      <alignment horizontal="center"/>
    </xf>
    <xf numFmtId="168" fontId="13" fillId="0" borderId="30" xfId="22" applyFont="1" applyBorder="1" applyAlignment="1">
      <alignment horizontal="center" vertical="center" wrapText="1"/>
    </xf>
    <xf numFmtId="168" fontId="13" fillId="0" borderId="31" xfId="22" applyFont="1" applyBorder="1" applyAlignment="1">
      <alignment horizontal="center" vertical="center" wrapText="1"/>
    </xf>
    <xf numFmtId="168" fontId="13" fillId="0" borderId="32" xfId="22" applyFont="1" applyBorder="1" applyAlignment="1">
      <alignment horizontal="center" vertical="center" wrapText="1"/>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11"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9" fontId="14" fillId="0" borderId="24" xfId="20" applyFont="1" applyFill="1" applyBorder="1" applyAlignment="1">
      <alignment horizontal="center" vertical="center" wrapText="1"/>
    </xf>
    <xf numFmtId="9" fontId="14" fillId="0" borderId="25" xfId="20" applyFont="1" applyFill="1" applyBorder="1" applyAlignment="1">
      <alignment horizontal="center" vertical="center"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vertical="top"/>
    </xf>
    <xf numFmtId="0" fontId="9" fillId="0" borderId="0" xfId="0" applyFont="1" applyAlignment="1">
      <alignment horizontal="center" vertical="top"/>
    </xf>
    <xf numFmtId="0" fontId="9" fillId="0" borderId="5" xfId="0" applyFont="1" applyBorder="1" applyAlignment="1">
      <alignment horizontal="center" vertical="top"/>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168" fontId="14" fillId="0" borderId="20" xfId="22" applyFont="1" applyFill="1" applyBorder="1" applyAlignment="1">
      <alignment horizontal="center" vertical="center" wrapText="1"/>
    </xf>
    <xf numFmtId="168" fontId="14" fillId="0" borderId="17" xfId="22" applyFont="1" applyFill="1" applyBorder="1" applyAlignment="1">
      <alignment horizontal="center" vertical="center" wrapText="1"/>
    </xf>
    <xf numFmtId="168" fontId="14" fillId="0" borderId="18" xfId="22" applyFont="1" applyFill="1" applyBorder="1" applyAlignment="1">
      <alignment horizontal="center" vertical="center" wrapText="1"/>
    </xf>
    <xf numFmtId="168" fontId="13" fillId="0" borderId="34" xfId="22" applyFont="1" applyBorder="1" applyAlignment="1">
      <alignment horizontal="center" vertical="center" wrapText="1"/>
    </xf>
    <xf numFmtId="168" fontId="13" fillId="0" borderId="35" xfId="22" applyFont="1" applyBorder="1" applyAlignment="1">
      <alignment horizontal="center" vertical="center" wrapText="1"/>
    </xf>
    <xf numFmtId="168" fontId="13" fillId="0" borderId="36" xfId="22" applyFont="1" applyBorder="1" applyAlignment="1">
      <alignment horizontal="center" vertical="center" wrapText="1"/>
    </xf>
    <xf numFmtId="168" fontId="13" fillId="6" borderId="13" xfId="22" applyFont="1" applyFill="1" applyBorder="1" applyAlignment="1">
      <alignment horizontal="center" vertical="center" wrapText="1"/>
    </xf>
    <xf numFmtId="168" fontId="13" fillId="6" borderId="29" xfId="22" applyFont="1" applyFill="1" applyBorder="1" applyAlignment="1">
      <alignment horizontal="center" vertical="center" wrapText="1"/>
    </xf>
    <xf numFmtId="168" fontId="13" fillId="6" borderId="11" xfId="22" applyFont="1" applyFill="1" applyBorder="1" applyAlignment="1">
      <alignment horizontal="center" vertical="center" wrapText="1"/>
    </xf>
    <xf numFmtId="9" fontId="14" fillId="0" borderId="42" xfId="20" applyFont="1" applyBorder="1" applyAlignment="1">
      <alignment horizontal="center" vertical="center" wrapText="1"/>
    </xf>
    <xf numFmtId="9" fontId="14" fillId="0" borderId="43" xfId="20" applyFont="1" applyBorder="1" applyAlignment="1">
      <alignment horizontal="center" vertical="center" wrapText="1"/>
    </xf>
    <xf numFmtId="9" fontId="14" fillId="0" borderId="44" xfId="2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43" fontId="11" fillId="0" borderId="47" xfId="21" applyFont="1" applyBorder="1" applyAlignment="1">
      <alignment horizontal="center" vertical="center" wrapText="1"/>
    </xf>
    <xf numFmtId="43" fontId="11" fillId="0" borderId="48" xfId="21" applyFont="1" applyBorder="1" applyAlignment="1">
      <alignment horizontal="center"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4" fillId="0" borderId="37" xfId="0" applyFont="1" applyBorder="1" applyAlignment="1">
      <alignment horizontal="center" vertical="center" wrapText="1"/>
    </xf>
    <xf numFmtId="0" fontId="14" fillId="0" borderId="39" xfId="0" applyFont="1" applyBorder="1" applyAlignment="1">
      <alignment horizontal="center" vertical="center" wrapText="1"/>
    </xf>
    <xf numFmtId="9" fontId="13" fillId="0" borderId="24" xfId="20" applyFont="1" applyBorder="1" applyAlignment="1">
      <alignment horizontal="center" vertical="center" wrapText="1"/>
    </xf>
    <xf numFmtId="9" fontId="13" fillId="0" borderId="25" xfId="20" applyFont="1" applyBorder="1" applyAlignment="1">
      <alignment horizontal="center" vertical="center" wrapText="1"/>
    </xf>
    <xf numFmtId="9" fontId="13" fillId="0" borderId="26" xfId="20" applyFont="1" applyBorder="1" applyAlignment="1">
      <alignment horizontal="center" vertical="center" wrapText="1"/>
    </xf>
    <xf numFmtId="0" fontId="0" fillId="0" borderId="37" xfId="0" applyBorder="1" applyAlignment="1">
      <alignment horizontal="center"/>
    </xf>
    <xf numFmtId="0" fontId="0" fillId="0" borderId="39" xfId="0" applyBorder="1" applyAlignment="1">
      <alignment horizontal="center"/>
    </xf>
    <xf numFmtId="49" fontId="14" fillId="0" borderId="49" xfId="0" applyNumberFormat="1" applyFont="1" applyBorder="1" applyAlignment="1">
      <alignment horizontal="center" vertical="center" wrapText="1"/>
    </xf>
    <xf numFmtId="49" fontId="14" fillId="0" borderId="50" xfId="0" applyNumberFormat="1" applyFont="1" applyBorder="1" applyAlignment="1">
      <alignment horizontal="center"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168" fontId="14" fillId="0" borderId="24" xfId="22" applyFont="1" applyFill="1" applyBorder="1" applyAlignment="1">
      <alignment horizontal="center" vertical="center" wrapText="1"/>
    </xf>
    <xf numFmtId="168" fontId="14" fillId="0" borderId="25" xfId="22" applyFont="1" applyFill="1" applyBorder="1" applyAlignment="1">
      <alignment horizontal="center" vertical="center" wrapText="1"/>
    </xf>
    <xf numFmtId="10" fontId="14" fillId="0" borderId="24" xfId="20" applyNumberFormat="1" applyFont="1" applyFill="1" applyBorder="1" applyAlignment="1">
      <alignment horizontal="center" vertical="center" wrapText="1"/>
    </xf>
    <xf numFmtId="10" fontId="14" fillId="0" borderId="25" xfId="20" applyNumberFormat="1" applyFont="1" applyFill="1" applyBorder="1" applyAlignment="1">
      <alignment horizontal="center" vertical="center" wrapText="1"/>
    </xf>
    <xf numFmtId="44" fontId="0" fillId="0" borderId="2" xfId="0" applyNumberFormat="1" applyBorder="1" applyAlignment="1">
      <alignment horizontal="center"/>
    </xf>
  </cellXfs>
  <cellStyles count="10">
    <cellStyle name="Normal" xfId="0"/>
    <cellStyle name="Percent" xfId="15"/>
    <cellStyle name="Currency" xfId="16"/>
    <cellStyle name="Currency [0]" xfId="17"/>
    <cellStyle name="Comma" xfId="18"/>
    <cellStyle name="Comma [0]" xfId="19"/>
    <cellStyle name="Porcentagem" xfId="20"/>
    <cellStyle name="Vírgula 2" xfId="21"/>
    <cellStyle name="Moeda 2" xfId="22"/>
    <cellStyle name="Normal_Memória_da_1ª_Mediçã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1"/>
    </c:view3D>
    <c:plotArea>
      <c:layout>
        <c:manualLayout>
          <c:xMode val="edge"/>
          <c:yMode val="edge"/>
          <c:x val="0.06875"/>
          <c:y val="0.17"/>
          <c:w val="0.70425"/>
          <c:h val="0.614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0"/>
            <c:showPercent val="0"/>
          </c:dLbls>
          <c:cat>
            <c:strRef>
              <c:f>Proposta_0004_23_Cliente_00002!$D$91:$D$94</c:f>
              <c:strCache/>
            </c:strRef>
          </c:cat>
          <c:val>
            <c:numRef>
              <c:f>Proposta_0004_23_Cliente_00002!$E$91:$E$94</c:f>
              <c:numCache/>
            </c:numRef>
          </c:val>
        </c:ser>
      </c:pie3DChart>
    </c:plotArea>
    <c:legend>
      <c:legendPos val="r"/>
      <c:layout/>
      <c:overlay val="0"/>
      <c:txPr>
        <a:bodyPr vert="horz" rot="0"/>
        <a:lstStyle/>
        <a:p>
          <a:pPr>
            <a:defRPr lang="en-US" cap="none" sz="1500" u="none" baseline="0">
              <a:latin typeface="Calibri"/>
              <a:ea typeface="Calibri"/>
              <a:cs typeface="Calibri"/>
            </a:defRPr>
          </a:pPr>
        </a:p>
      </c:txPr>
    </c:legend>
    <c:floor>
      <c:thickness val="0"/>
    </c:floor>
    <c:sideWall>
      <c:thickness val="0"/>
    </c:sideWall>
    <c:backWall>
      <c:thickness val="0"/>
    </c:backWall>
    <c:plotVisOnly val="1"/>
    <c:dispBlanksAs val="gap"/>
    <c:showDLblsOverMax val="0"/>
  </c:chart>
  <c:userShapes r:id="rId1"/>
  <c:lang xmlns:c="http://schemas.openxmlformats.org/drawingml/2006/chart" val="pt-BR"/>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67" zoomToFit="1"/>
  </sheetViews>
  <pageMargins left="0.511811024" right="0.511811024" top="0.787401575" bottom="0.787401575" header="0.31496062" footer="0.31496062"/>
  <pageSetup firstPageNumber="1" useFirstPageNumber="1"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0.2955</cdr:x>
      <cdr:y>0.62225</cdr:y>
    </cdr:from>
    <cdr:to>
      <cdr:x>1</cdr:x>
      <cdr:y>0.741</cdr:y>
    </cdr:to>
    <cdr:sp macro="" textlink="">
      <cdr:nvSpPr>
        <cdr:cNvPr id="2" name="CaixaDeTexto 1"/>
        <cdr:cNvSpPr txBox="1"/>
      </cdr:nvSpPr>
      <cdr:spPr>
        <a:xfrm>
          <a:off x="2847975" y="3724275"/>
          <a:ext cx="6800850" cy="714375"/>
        </a:xfrm>
        <a:prstGeom prst="rect">
          <a:avLst/>
        </a:prstGeom>
        <a:ln>
          <a:noFill/>
        </a:ln>
      </cdr:spPr>
      <cdr:txBody>
        <a:bodyPr vertOverflow="clip" vert="horz" rtlCol="0"/>
        <a:lstStyle/>
        <a:p>
          <a:endParaRPr lang="pt-BR" sz="15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48825" cy="5991225"/>
    <xdr:graphicFrame macro="">
      <xdr:nvGraphicFramePr>
        <xdr:cNvPr id="2" name="Gráfico 1"/>
        <xdr:cNvGraphicFramePr/>
      </xdr:nvGraphicFramePr>
      <xdr:xfrm>
        <a:off x="0" y="0"/>
        <a:ext cx="9648825" cy="5991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133350</xdr:rowOff>
    </xdr:from>
    <xdr:to>
      <xdr:col>2</xdr:col>
      <xdr:colOff>647700</xdr:colOff>
      <xdr:row>5</xdr:row>
      <xdr:rowOff>76200</xdr:rowOff>
    </xdr:to>
    <xdr:pic>
      <xdr:nvPicPr>
        <xdr:cNvPr id="2" name="Picture 2" descr="BRAZAO"/>
        <xdr:cNvPicPr preferRelativeResize="1">
          <a:picLocks noChangeAspect="1"/>
        </xdr:cNvPicPr>
      </xdr:nvPicPr>
      <xdr:blipFill>
        <a:blip r:embed="rId1"/>
        <a:stretch>
          <a:fillRect/>
        </a:stretch>
      </xdr:blipFill>
      <xdr:spPr bwMode="auto">
        <a:xfrm>
          <a:off x="676275" y="323850"/>
          <a:ext cx="895350" cy="7620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66675</xdr:rowOff>
    </xdr:from>
    <xdr:to>
      <xdr:col>2</xdr:col>
      <xdr:colOff>104775</xdr:colOff>
      <xdr:row>3</xdr:row>
      <xdr:rowOff>0</xdr:rowOff>
    </xdr:to>
    <xdr:pic>
      <xdr:nvPicPr>
        <xdr:cNvPr id="2" name="Picture 2" descr="BRAZAO"/>
        <xdr:cNvPicPr preferRelativeResize="1">
          <a:picLocks noChangeAspect="1"/>
        </xdr:cNvPicPr>
      </xdr:nvPicPr>
      <xdr:blipFill>
        <a:blip r:embed="rId1"/>
        <a:stretch>
          <a:fillRect/>
        </a:stretch>
      </xdr:blipFill>
      <xdr:spPr bwMode="auto">
        <a:xfrm>
          <a:off x="666750" y="257175"/>
          <a:ext cx="657225" cy="447675"/>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I562"/>
  <sheetViews>
    <sheetView workbookViewId="0" topLeftCell="A37"/>
  </sheetViews>
  <sheetFormatPr defaultColWidth="9.140625" defaultRowHeight="15"/>
  <cols>
    <col min="1" max="1" width="12.7109375" style="0" customWidth="1"/>
    <col min="2" max="2" width="60.7109375" style="0" customWidth="1"/>
    <col min="3" max="3" width="10.7109375" style="0" customWidth="1"/>
    <col min="4" max="7" width="12.7109375" style="0" customWidth="1"/>
  </cols>
  <sheetData>
    <row r="1" spans="1:2" ht="15">
      <c r="A1" s="12" t="s">
        <v>475</v>
      </c>
      <c r="B1" s="8" t="s">
        <v>476</v>
      </c>
    </row>
    <row r="2" spans="1:2" ht="15">
      <c r="A2" s="12" t="s">
        <v>0</v>
      </c>
      <c r="B2" s="8" t="s">
        <v>1</v>
      </c>
    </row>
    <row r="3" spans="1:7" ht="15">
      <c r="A3" s="14" t="s">
        <v>477</v>
      </c>
      <c r="B3" s="13" t="s">
        <v>2</v>
      </c>
      <c r="F3" s="9" t="s">
        <v>481</v>
      </c>
      <c r="G3" s="9" t="s">
        <v>482</v>
      </c>
    </row>
    <row r="4" spans="2:7" ht="15">
      <c r="B4" s="8" t="s">
        <v>478</v>
      </c>
      <c r="F4" s="9" t="s">
        <v>483</v>
      </c>
      <c r="G4" s="16">
        <v>4</v>
      </c>
    </row>
    <row r="5" spans="2:7" ht="15">
      <c r="B5" s="8" t="s">
        <v>479</v>
      </c>
      <c r="F5" s="9" t="s">
        <v>484</v>
      </c>
      <c r="G5" s="16">
        <v>2</v>
      </c>
    </row>
    <row r="6" spans="1:7" ht="31.5">
      <c r="A6" s="9" t="s">
        <v>480</v>
      </c>
      <c r="F6" s="9" t="s">
        <v>485</v>
      </c>
      <c r="G6" s="16">
        <v>2</v>
      </c>
    </row>
    <row r="7" spans="1:7" ht="15">
      <c r="A7" s="15">
        <f>Proposta_0004_23_Cliente_00002!G62</f>
        <v>0</v>
      </c>
      <c r="F7" s="9" t="s">
        <v>486</v>
      </c>
      <c r="G7" s="16">
        <v>4</v>
      </c>
    </row>
    <row r="8" spans="1:7" ht="15.5">
      <c r="A8" s="9" t="s">
        <v>487</v>
      </c>
      <c r="B8" s="120" t="s">
        <v>488</v>
      </c>
      <c r="C8" s="121"/>
      <c r="D8" s="121"/>
      <c r="E8" s="121"/>
      <c r="F8" s="121"/>
      <c r="G8" s="121"/>
    </row>
    <row r="9" spans="2:3" ht="15">
      <c r="B9" s="9" t="s">
        <v>489</v>
      </c>
      <c r="C9" s="9" t="s">
        <v>6</v>
      </c>
    </row>
    <row r="10" spans="1:9" ht="52.5">
      <c r="A10" s="17" t="s">
        <v>19</v>
      </c>
      <c r="B10" s="2" t="s">
        <v>20</v>
      </c>
      <c r="C10" s="17" t="s">
        <v>490</v>
      </c>
      <c r="D10" s="2"/>
      <c r="E10" s="2"/>
      <c r="F10" s="2"/>
      <c r="G10" s="2"/>
      <c r="H10" s="2"/>
      <c r="I10" s="2"/>
    </row>
    <row r="11" spans="1:7" ht="15">
      <c r="A11" s="9" t="s">
        <v>491</v>
      </c>
      <c r="B11" s="9" t="s">
        <v>492</v>
      </c>
      <c r="C11" s="9" t="s">
        <v>6</v>
      </c>
      <c r="D11" s="9" t="s">
        <v>7</v>
      </c>
      <c r="E11" s="9" t="s">
        <v>493</v>
      </c>
      <c r="F11" s="9" t="s">
        <v>494</v>
      </c>
      <c r="G11" s="9" t="s">
        <v>495</v>
      </c>
    </row>
    <row r="12" spans="1:7" ht="15">
      <c r="A12" s="1"/>
      <c r="B12" s="1"/>
      <c r="C12" s="1"/>
      <c r="D12" s="1"/>
      <c r="E12" s="6"/>
      <c r="F12" s="12" t="s">
        <v>496</v>
      </c>
      <c r="G12" s="18">
        <v>0</v>
      </c>
    </row>
    <row r="13" spans="1:7" ht="15">
      <c r="A13" s="9" t="s">
        <v>491</v>
      </c>
      <c r="B13" s="9" t="s">
        <v>497</v>
      </c>
      <c r="C13" s="9" t="s">
        <v>6</v>
      </c>
      <c r="D13" s="9" t="s">
        <v>7</v>
      </c>
      <c r="E13" s="9" t="s">
        <v>493</v>
      </c>
      <c r="F13" s="9" t="s">
        <v>494</v>
      </c>
      <c r="G13" s="9" t="s">
        <v>495</v>
      </c>
    </row>
    <row r="14" spans="1:7" ht="15">
      <c r="A14" s="1"/>
      <c r="B14" s="1"/>
      <c r="C14" s="1"/>
      <c r="D14" s="1"/>
      <c r="E14" s="6"/>
      <c r="F14" s="12" t="s">
        <v>498</v>
      </c>
      <c r="G14" s="18">
        <v>0</v>
      </c>
    </row>
    <row r="15" spans="1:7" ht="15">
      <c r="A15" s="9" t="s">
        <v>491</v>
      </c>
      <c r="B15" s="9" t="s">
        <v>499</v>
      </c>
      <c r="C15" s="9" t="s">
        <v>6</v>
      </c>
      <c r="D15" s="9" t="s">
        <v>7</v>
      </c>
      <c r="E15" s="9" t="s">
        <v>493</v>
      </c>
      <c r="F15" s="9" t="s">
        <v>494</v>
      </c>
      <c r="G15" s="9" t="s">
        <v>495</v>
      </c>
    </row>
    <row r="16" spans="1:7" ht="21">
      <c r="A16" s="19" t="s">
        <v>500</v>
      </c>
      <c r="B16" s="1" t="s">
        <v>501</v>
      </c>
      <c r="C16" s="19" t="s">
        <v>21</v>
      </c>
      <c r="D16" s="20">
        <v>1</v>
      </c>
      <c r="E16" s="21">
        <f>Insumos!D12</f>
        <v>1250</v>
      </c>
      <c r="F16" s="22"/>
      <c r="G16" s="21">
        <f>TRUNC(((D16+((D16*F16)/100))*E16),G4)</f>
        <v>1250</v>
      </c>
    </row>
    <row r="17" spans="5:7" ht="15">
      <c r="E17" s="6"/>
      <c r="F17" s="12" t="s">
        <v>502</v>
      </c>
      <c r="G17" s="18">
        <f>SUM(G16:G16)</f>
        <v>1250</v>
      </c>
    </row>
    <row r="18" spans="1:7" ht="15">
      <c r="A18" s="9" t="s">
        <v>491</v>
      </c>
      <c r="B18" s="9" t="s">
        <v>503</v>
      </c>
      <c r="C18" s="9" t="s">
        <v>6</v>
      </c>
      <c r="D18" s="9" t="s">
        <v>7</v>
      </c>
      <c r="E18" s="9" t="s">
        <v>493</v>
      </c>
      <c r="F18" s="9" t="s">
        <v>494</v>
      </c>
      <c r="G18" s="9" t="s">
        <v>495</v>
      </c>
    </row>
    <row r="19" spans="1:7" ht="15">
      <c r="A19" s="1"/>
      <c r="B19" s="1"/>
      <c r="C19" s="1"/>
      <c r="D19" s="1"/>
      <c r="E19" s="6"/>
      <c r="F19" s="12" t="s">
        <v>504</v>
      </c>
      <c r="G19" s="18">
        <v>0</v>
      </c>
    </row>
    <row r="20" spans="5:7" ht="15">
      <c r="E20" s="6"/>
      <c r="F20" s="12" t="s">
        <v>505</v>
      </c>
      <c r="G20" s="23">
        <f>TRUNC((G12+G14+G17+G19),2)</f>
        <v>1250</v>
      </c>
    </row>
    <row r="21" spans="5:7" ht="31.5">
      <c r="E21" s="12" t="str">
        <f>A6</f>
        <v>[2] Benefícios e despesas indiretas (B.D.I.) %</v>
      </c>
      <c r="F21" s="24">
        <f>A7</f>
        <v>0</v>
      </c>
      <c r="G21" s="24">
        <f>TRUNC((G20*F21)/100,2)</f>
        <v>0</v>
      </c>
    </row>
    <row r="22" spans="4:7" ht="21">
      <c r="D22" s="9" t="s">
        <v>506</v>
      </c>
      <c r="E22" s="12" t="s">
        <v>507</v>
      </c>
      <c r="F22" s="12" t="s">
        <v>508</v>
      </c>
      <c r="G22" s="25">
        <f>TRUNC((G20+G21),2)</f>
        <v>1250</v>
      </c>
    </row>
    <row r="23" spans="1:7" ht="15">
      <c r="A23" s="118" t="s">
        <v>509</v>
      </c>
      <c r="B23" s="119"/>
      <c r="C23" s="119"/>
      <c r="D23" s="119"/>
      <c r="E23" s="119"/>
      <c r="F23" s="119"/>
      <c r="G23" s="119"/>
    </row>
    <row r="24" spans="1:7" ht="15.5">
      <c r="A24" s="9" t="s">
        <v>510</v>
      </c>
      <c r="B24" s="120" t="s">
        <v>511</v>
      </c>
      <c r="C24" s="121"/>
      <c r="D24" s="121"/>
      <c r="E24" s="121"/>
      <c r="F24" s="121"/>
      <c r="G24" s="121"/>
    </row>
    <row r="25" spans="2:3" ht="15">
      <c r="B25" s="9" t="s">
        <v>489</v>
      </c>
      <c r="C25" s="9" t="s">
        <v>6</v>
      </c>
    </row>
    <row r="26" spans="1:9" ht="21">
      <c r="A26" s="17" t="s">
        <v>24</v>
      </c>
      <c r="B26" s="2" t="s">
        <v>25</v>
      </c>
      <c r="C26" s="17" t="s">
        <v>512</v>
      </c>
      <c r="D26" s="2"/>
      <c r="E26" s="2"/>
      <c r="F26" s="2"/>
      <c r="G26" s="2"/>
      <c r="H26" s="2"/>
      <c r="I26" s="2"/>
    </row>
    <row r="27" spans="1:7" ht="15">
      <c r="A27" s="9" t="s">
        <v>491</v>
      </c>
      <c r="B27" s="9" t="s">
        <v>492</v>
      </c>
      <c r="C27" s="9" t="s">
        <v>6</v>
      </c>
      <c r="D27" s="9" t="s">
        <v>7</v>
      </c>
      <c r="E27" s="9" t="s">
        <v>493</v>
      </c>
      <c r="F27" s="9" t="s">
        <v>494</v>
      </c>
      <c r="G27" s="9" t="s">
        <v>495</v>
      </c>
    </row>
    <row r="28" spans="1:7" ht="15">
      <c r="A28" s="1"/>
      <c r="B28" s="1"/>
      <c r="C28" s="1"/>
      <c r="D28" s="1"/>
      <c r="E28" s="6"/>
      <c r="F28" s="12" t="s">
        <v>496</v>
      </c>
      <c r="G28" s="18">
        <v>0</v>
      </c>
    </row>
    <row r="29" spans="1:7" ht="15">
      <c r="A29" s="9" t="s">
        <v>491</v>
      </c>
      <c r="B29" s="9" t="s">
        <v>497</v>
      </c>
      <c r="C29" s="9" t="s">
        <v>6</v>
      </c>
      <c r="D29" s="9" t="s">
        <v>7</v>
      </c>
      <c r="E29" s="9" t="s">
        <v>493</v>
      </c>
      <c r="F29" s="9" t="s">
        <v>494</v>
      </c>
      <c r="G29" s="9" t="s">
        <v>495</v>
      </c>
    </row>
    <row r="30" spans="1:7" ht="21">
      <c r="A30" s="19" t="s">
        <v>513</v>
      </c>
      <c r="B30" s="1" t="s">
        <v>514</v>
      </c>
      <c r="C30" s="19" t="s">
        <v>170</v>
      </c>
      <c r="D30" s="20">
        <v>2</v>
      </c>
      <c r="E30" s="21">
        <f>Insumos!D8</f>
        <v>23.62</v>
      </c>
      <c r="F30" s="22">
        <v>3</v>
      </c>
      <c r="G30" s="21">
        <f>TRUNC(((D30+((D30*F30)/100))*E30),G4)</f>
        <v>48.6572</v>
      </c>
    </row>
    <row r="31" spans="1:7" ht="21">
      <c r="A31" s="19" t="s">
        <v>515</v>
      </c>
      <c r="B31" s="1" t="s">
        <v>516</v>
      </c>
      <c r="C31" s="19" t="s">
        <v>170</v>
      </c>
      <c r="D31" s="20">
        <v>2</v>
      </c>
      <c r="E31" s="21">
        <f>Insumos!D4</f>
        <v>15.87</v>
      </c>
      <c r="F31" s="22">
        <v>3</v>
      </c>
      <c r="G31" s="21">
        <f>TRUNC(((D31+((D31*F31)/100))*E31),G4)</f>
        <v>32.6922</v>
      </c>
    </row>
    <row r="32" spans="5:7" ht="15">
      <c r="E32" s="6"/>
      <c r="F32" s="12" t="s">
        <v>498</v>
      </c>
      <c r="G32" s="18">
        <f>SUM(G30:G31)</f>
        <v>81.3494</v>
      </c>
    </row>
    <row r="33" spans="1:7" ht="15">
      <c r="A33" s="9" t="s">
        <v>491</v>
      </c>
      <c r="B33" s="9" t="s">
        <v>499</v>
      </c>
      <c r="C33" s="9" t="s">
        <v>6</v>
      </c>
      <c r="D33" s="9" t="s">
        <v>7</v>
      </c>
      <c r="E33" s="9" t="s">
        <v>493</v>
      </c>
      <c r="F33" s="9" t="s">
        <v>494</v>
      </c>
      <c r="G33" s="9" t="s">
        <v>495</v>
      </c>
    </row>
    <row r="34" spans="1:7" ht="15">
      <c r="A34" s="19" t="s">
        <v>517</v>
      </c>
      <c r="B34" s="1" t="s">
        <v>518</v>
      </c>
      <c r="C34" s="19" t="s">
        <v>53</v>
      </c>
      <c r="D34" s="20">
        <v>9.2</v>
      </c>
      <c r="E34" s="21">
        <f>Insumos!D61</f>
        <v>7.16</v>
      </c>
      <c r="F34" s="22"/>
      <c r="G34" s="21">
        <f>TRUNC(((D34+((D34*F34)/100))*E34),G4)</f>
        <v>65.872</v>
      </c>
    </row>
    <row r="35" spans="1:7" ht="21">
      <c r="A35" s="19" t="s">
        <v>519</v>
      </c>
      <c r="B35" s="1" t="s">
        <v>520</v>
      </c>
      <c r="C35" s="19" t="s">
        <v>26</v>
      </c>
      <c r="D35" s="20">
        <v>1</v>
      </c>
      <c r="E35" s="21">
        <f>Insumos!D68</f>
        <v>90</v>
      </c>
      <c r="F35" s="22"/>
      <c r="G35" s="21">
        <f>TRUNC(((D35+((D35*F35)/100))*E35),G4)</f>
        <v>90</v>
      </c>
    </row>
    <row r="36" spans="1:7" ht="21">
      <c r="A36" s="19" t="s">
        <v>521</v>
      </c>
      <c r="B36" s="1" t="s">
        <v>522</v>
      </c>
      <c r="C36" s="19" t="s">
        <v>206</v>
      </c>
      <c r="D36" s="20">
        <v>0.30000000000000004</v>
      </c>
      <c r="E36" s="21">
        <f>Insumos!D92</f>
        <v>18.29</v>
      </c>
      <c r="F36" s="22"/>
      <c r="G36" s="21">
        <f>TRUNC(((D36+((D36*F36)/100))*E36),G4)</f>
        <v>5.487</v>
      </c>
    </row>
    <row r="37" spans="5:7" ht="15">
      <c r="E37" s="6"/>
      <c r="F37" s="12" t="s">
        <v>502</v>
      </c>
      <c r="G37" s="18">
        <f>SUM(G34:G36)</f>
        <v>161.359</v>
      </c>
    </row>
    <row r="38" spans="1:7" ht="15">
      <c r="A38" s="9" t="s">
        <v>491</v>
      </c>
      <c r="B38" s="9" t="s">
        <v>503</v>
      </c>
      <c r="C38" s="9" t="s">
        <v>6</v>
      </c>
      <c r="D38" s="9" t="s">
        <v>7</v>
      </c>
      <c r="E38" s="9" t="s">
        <v>493</v>
      </c>
      <c r="F38" s="9" t="s">
        <v>494</v>
      </c>
      <c r="G38" s="9" t="s">
        <v>495</v>
      </c>
    </row>
    <row r="39" spans="1:7" ht="15">
      <c r="A39" s="1"/>
      <c r="B39" s="1"/>
      <c r="C39" s="1"/>
      <c r="D39" s="1"/>
      <c r="E39" s="6"/>
      <c r="F39" s="12" t="s">
        <v>504</v>
      </c>
      <c r="G39" s="18">
        <v>0</v>
      </c>
    </row>
    <row r="40" spans="5:7" ht="15">
      <c r="E40" s="6"/>
      <c r="F40" s="12" t="s">
        <v>505</v>
      </c>
      <c r="G40" s="23">
        <f>TRUNC((G28+G32+G37+G39),2)</f>
        <v>242.7</v>
      </c>
    </row>
    <row r="41" spans="5:7" ht="31.5">
      <c r="E41" s="12" t="str">
        <f>A6</f>
        <v>[2] Benefícios e despesas indiretas (B.D.I.) %</v>
      </c>
      <c r="F41" s="24">
        <f>A7</f>
        <v>0</v>
      </c>
      <c r="G41" s="24">
        <f>TRUNC((G40*F41)/100,2)</f>
        <v>0</v>
      </c>
    </row>
    <row r="42" spans="4:7" ht="21">
      <c r="D42" s="9" t="s">
        <v>523</v>
      </c>
      <c r="E42" s="12" t="s">
        <v>507</v>
      </c>
      <c r="F42" s="12" t="s">
        <v>524</v>
      </c>
      <c r="G42" s="25">
        <f>TRUNC((G40+G41),2)</f>
        <v>242.7</v>
      </c>
    </row>
    <row r="43" spans="1:7" ht="15">
      <c r="A43" s="118" t="s">
        <v>509</v>
      </c>
      <c r="B43" s="119"/>
      <c r="C43" s="119"/>
      <c r="D43" s="119"/>
      <c r="E43" s="119"/>
      <c r="F43" s="119"/>
      <c r="G43" s="119"/>
    </row>
    <row r="44" spans="1:7" ht="15.5">
      <c r="A44" s="9" t="s">
        <v>525</v>
      </c>
      <c r="B44" s="120" t="s">
        <v>526</v>
      </c>
      <c r="C44" s="121"/>
      <c r="D44" s="121"/>
      <c r="E44" s="121"/>
      <c r="F44" s="121"/>
      <c r="G44" s="121"/>
    </row>
    <row r="45" spans="2:3" ht="15">
      <c r="B45" s="9" t="s">
        <v>489</v>
      </c>
      <c r="C45" s="9" t="s">
        <v>6</v>
      </c>
    </row>
    <row r="46" spans="1:9" ht="21">
      <c r="A46" s="17" t="s">
        <v>30</v>
      </c>
      <c r="B46" s="2" t="s">
        <v>31</v>
      </c>
      <c r="C46" s="17" t="s">
        <v>527</v>
      </c>
      <c r="D46" s="2"/>
      <c r="E46" s="2"/>
      <c r="F46" s="2"/>
      <c r="G46" s="2"/>
      <c r="H46" s="2"/>
      <c r="I46" s="2"/>
    </row>
    <row r="47" spans="1:7" ht="15">
      <c r="A47" s="9" t="s">
        <v>491</v>
      </c>
      <c r="B47" s="9" t="s">
        <v>492</v>
      </c>
      <c r="C47" s="9" t="s">
        <v>6</v>
      </c>
      <c r="D47" s="9" t="s">
        <v>7</v>
      </c>
      <c r="E47" s="9" t="s">
        <v>493</v>
      </c>
      <c r="F47" s="9" t="s">
        <v>494</v>
      </c>
      <c r="G47" s="9" t="s">
        <v>495</v>
      </c>
    </row>
    <row r="48" spans="1:7" ht="15">
      <c r="A48" s="1"/>
      <c r="B48" s="1"/>
      <c r="C48" s="1"/>
      <c r="D48" s="1"/>
      <c r="E48" s="6"/>
      <c r="F48" s="12" t="s">
        <v>496</v>
      </c>
      <c r="G48" s="18">
        <v>0</v>
      </c>
    </row>
    <row r="49" spans="1:7" ht="15">
      <c r="A49" s="9" t="s">
        <v>491</v>
      </c>
      <c r="B49" s="9" t="s">
        <v>497</v>
      </c>
      <c r="C49" s="9" t="s">
        <v>6</v>
      </c>
      <c r="D49" s="9" t="s">
        <v>7</v>
      </c>
      <c r="E49" s="9" t="s">
        <v>493</v>
      </c>
      <c r="F49" s="9" t="s">
        <v>494</v>
      </c>
      <c r="G49" s="9" t="s">
        <v>495</v>
      </c>
    </row>
    <row r="50" spans="1:7" ht="21">
      <c r="A50" s="19" t="s">
        <v>515</v>
      </c>
      <c r="B50" s="1" t="s">
        <v>516</v>
      </c>
      <c r="C50" s="19" t="s">
        <v>170</v>
      </c>
      <c r="D50" s="20">
        <v>2.4</v>
      </c>
      <c r="E50" s="21">
        <f>Insumos!D4</f>
        <v>15.87</v>
      </c>
      <c r="F50" s="22">
        <v>3</v>
      </c>
      <c r="G50" s="21">
        <f>TRUNC(((D50+((D50*F50)/100))*E50),G4)</f>
        <v>39.2306</v>
      </c>
    </row>
    <row r="51" spans="5:7" ht="15">
      <c r="E51" s="6"/>
      <c r="F51" s="12" t="s">
        <v>498</v>
      </c>
      <c r="G51" s="18">
        <f>SUM(G50:G50)</f>
        <v>39.2306</v>
      </c>
    </row>
    <row r="52" spans="1:7" ht="15">
      <c r="A52" s="9" t="s">
        <v>491</v>
      </c>
      <c r="B52" s="9" t="s">
        <v>499</v>
      </c>
      <c r="C52" s="9" t="s">
        <v>6</v>
      </c>
      <c r="D52" s="9" t="s">
        <v>7</v>
      </c>
      <c r="E52" s="9" t="s">
        <v>493</v>
      </c>
      <c r="F52" s="9" t="s">
        <v>494</v>
      </c>
      <c r="G52" s="9" t="s">
        <v>495</v>
      </c>
    </row>
    <row r="53" spans="1:7" ht="15">
      <c r="A53" s="1"/>
      <c r="B53" s="1"/>
      <c r="C53" s="1"/>
      <c r="D53" s="1"/>
      <c r="E53" s="6"/>
      <c r="F53" s="12" t="s">
        <v>502</v>
      </c>
      <c r="G53" s="18">
        <v>0</v>
      </c>
    </row>
    <row r="54" spans="1:7" ht="15">
      <c r="A54" s="9" t="s">
        <v>491</v>
      </c>
      <c r="B54" s="9" t="s">
        <v>503</v>
      </c>
      <c r="C54" s="9" t="s">
        <v>6</v>
      </c>
      <c r="D54" s="9" t="s">
        <v>7</v>
      </c>
      <c r="E54" s="9" t="s">
        <v>493</v>
      </c>
      <c r="F54" s="9" t="s">
        <v>494</v>
      </c>
      <c r="G54" s="9" t="s">
        <v>495</v>
      </c>
    </row>
    <row r="55" spans="1:7" ht="15">
      <c r="A55" s="1"/>
      <c r="B55" s="1"/>
      <c r="C55" s="1"/>
      <c r="D55" s="1"/>
      <c r="E55" s="6"/>
      <c r="F55" s="12" t="s">
        <v>504</v>
      </c>
      <c r="G55" s="18">
        <v>0</v>
      </c>
    </row>
    <row r="56" spans="5:7" ht="15">
      <c r="E56" s="6"/>
      <c r="F56" s="12" t="s">
        <v>505</v>
      </c>
      <c r="G56" s="23">
        <f>TRUNC((G48+G51+G53+G55),2)</f>
        <v>39.23</v>
      </c>
    </row>
    <row r="57" spans="5:7" ht="31.5">
      <c r="E57" s="12" t="str">
        <f>A6</f>
        <v>[2] Benefícios e despesas indiretas (B.D.I.) %</v>
      </c>
      <c r="F57" s="24">
        <f>A7</f>
        <v>0</v>
      </c>
      <c r="G57" s="24">
        <f>TRUNC((G56*F57)/100,2)</f>
        <v>0</v>
      </c>
    </row>
    <row r="58" spans="4:7" ht="21">
      <c r="D58" s="9" t="s">
        <v>528</v>
      </c>
      <c r="E58" s="12" t="s">
        <v>507</v>
      </c>
      <c r="F58" s="12" t="s">
        <v>529</v>
      </c>
      <c r="G58" s="25">
        <f>TRUNC((G56+G57),2)</f>
        <v>39.23</v>
      </c>
    </row>
    <row r="59" spans="1:7" ht="15">
      <c r="A59" s="118" t="s">
        <v>509</v>
      </c>
      <c r="B59" s="119"/>
      <c r="C59" s="119"/>
      <c r="D59" s="119"/>
      <c r="E59" s="119"/>
      <c r="F59" s="119"/>
      <c r="G59" s="119"/>
    </row>
    <row r="60" spans="1:7" ht="15.5">
      <c r="A60" s="9" t="s">
        <v>530</v>
      </c>
      <c r="B60" s="120" t="s">
        <v>531</v>
      </c>
      <c r="C60" s="121"/>
      <c r="D60" s="121"/>
      <c r="E60" s="121"/>
      <c r="F60" s="121"/>
      <c r="G60" s="121"/>
    </row>
    <row r="61" spans="2:3" ht="15">
      <c r="B61" s="9" t="s">
        <v>489</v>
      </c>
      <c r="C61" s="9" t="s">
        <v>6</v>
      </c>
    </row>
    <row r="62" spans="1:9" ht="52.5">
      <c r="A62" s="17" t="s">
        <v>35</v>
      </c>
      <c r="B62" s="2" t="s">
        <v>36</v>
      </c>
      <c r="C62" s="17" t="s">
        <v>527</v>
      </c>
      <c r="D62" s="2"/>
      <c r="E62" s="2"/>
      <c r="F62" s="2"/>
      <c r="G62" s="2"/>
      <c r="H62" s="2"/>
      <c r="I62" s="2"/>
    </row>
    <row r="63" spans="1:7" ht="15">
      <c r="A63" s="9" t="s">
        <v>491</v>
      </c>
      <c r="B63" s="9" t="s">
        <v>492</v>
      </c>
      <c r="C63" s="9" t="s">
        <v>6</v>
      </c>
      <c r="D63" s="9" t="s">
        <v>7</v>
      </c>
      <c r="E63" s="9" t="s">
        <v>493</v>
      </c>
      <c r="F63" s="9" t="s">
        <v>494</v>
      </c>
      <c r="G63" s="9" t="s">
        <v>495</v>
      </c>
    </row>
    <row r="64" spans="1:7" ht="15">
      <c r="A64" s="19" t="s">
        <v>532</v>
      </c>
      <c r="B64" s="1" t="s">
        <v>533</v>
      </c>
      <c r="C64" s="19" t="s">
        <v>170</v>
      </c>
      <c r="D64" s="20">
        <v>0.0023</v>
      </c>
      <c r="E64" s="21">
        <f>Insumos!D66</f>
        <v>60.2603</v>
      </c>
      <c r="F64" s="22"/>
      <c r="G64" s="21">
        <f>TRUNC(((D64+((D64*F64)/100))*E64),G4)</f>
        <v>0.1385</v>
      </c>
    </row>
    <row r="65" spans="1:7" ht="15">
      <c r="A65" s="19" t="s">
        <v>534</v>
      </c>
      <c r="B65" s="1" t="s">
        <v>535</v>
      </c>
      <c r="C65" s="19" t="s">
        <v>170</v>
      </c>
      <c r="D65" s="20">
        <v>0.0054</v>
      </c>
      <c r="E65" s="21">
        <f>Insumos!D31</f>
        <v>204.6613</v>
      </c>
      <c r="F65" s="22"/>
      <c r="G65" s="21">
        <f>TRUNC(((D65+((D65*F65)/100))*E65),G4)</f>
        <v>1.1051</v>
      </c>
    </row>
    <row r="66" spans="1:7" ht="15">
      <c r="A66" s="19" t="s">
        <v>536</v>
      </c>
      <c r="B66" s="1" t="s">
        <v>537</v>
      </c>
      <c r="C66" s="19" t="s">
        <v>170</v>
      </c>
      <c r="D66" s="20">
        <v>0.0031</v>
      </c>
      <c r="E66" s="21">
        <f>Insumos!D95</f>
        <v>10.3634</v>
      </c>
      <c r="F66" s="22"/>
      <c r="G66" s="21">
        <f>TRUNC(((D66+((D66*F66)/100))*E66),G4)</f>
        <v>0.0321</v>
      </c>
    </row>
    <row r="67" spans="1:7" ht="15">
      <c r="A67" s="19" t="s">
        <v>538</v>
      </c>
      <c r="B67" s="1" t="s">
        <v>539</v>
      </c>
      <c r="C67" s="19" t="s">
        <v>170</v>
      </c>
      <c r="D67" s="20">
        <v>0.0046</v>
      </c>
      <c r="E67" s="21">
        <f>Insumos!D65</f>
        <v>32.0753</v>
      </c>
      <c r="F67" s="22"/>
      <c r="G67" s="21">
        <f>TRUNC(((D67+((D67*F67)/100))*E67),G4)</f>
        <v>0.1475</v>
      </c>
    </row>
    <row r="68" spans="1:7" ht="15">
      <c r="A68" s="19" t="s">
        <v>540</v>
      </c>
      <c r="B68" s="1" t="s">
        <v>541</v>
      </c>
      <c r="C68" s="19" t="s">
        <v>170</v>
      </c>
      <c r="D68" s="20">
        <v>0.0031</v>
      </c>
      <c r="E68" s="21">
        <f>Insumos!D67</f>
        <v>44.076</v>
      </c>
      <c r="F68" s="22"/>
      <c r="G68" s="21">
        <f>TRUNC(((D68+((D68*F68)/100))*E68),G4)</f>
        <v>0.1366</v>
      </c>
    </row>
    <row r="69" spans="1:7" ht="15">
      <c r="A69" s="19" t="s">
        <v>542</v>
      </c>
      <c r="B69" s="1" t="s">
        <v>543</v>
      </c>
      <c r="C69" s="19" t="s">
        <v>170</v>
      </c>
      <c r="D69" s="20">
        <v>0.0046</v>
      </c>
      <c r="E69" s="21">
        <f>Insumos!D38</f>
        <v>121.3969</v>
      </c>
      <c r="F69" s="22"/>
      <c r="G69" s="21">
        <f>TRUNC(((D69+((D69*F69)/100))*E69),G4)</f>
        <v>0.5584</v>
      </c>
    </row>
    <row r="70" spans="1:7" ht="15">
      <c r="A70" s="19" t="s">
        <v>544</v>
      </c>
      <c r="B70" s="1" t="s">
        <v>545</v>
      </c>
      <c r="C70" s="19" t="s">
        <v>170</v>
      </c>
      <c r="D70" s="20">
        <v>0.0012000000000000001</v>
      </c>
      <c r="E70" s="21">
        <f>Insumos!D59</f>
        <v>161.8384</v>
      </c>
      <c r="F70" s="22"/>
      <c r="G70" s="21">
        <f>TRUNC(((D70+((D70*F70)/100))*E70),G4)</f>
        <v>0.1942</v>
      </c>
    </row>
    <row r="71" spans="1:7" ht="15">
      <c r="A71" s="19" t="s">
        <v>546</v>
      </c>
      <c r="B71" s="1" t="s">
        <v>547</v>
      </c>
      <c r="C71" s="19" t="s">
        <v>170</v>
      </c>
      <c r="D71" s="20">
        <v>0.006500000000000001</v>
      </c>
      <c r="E71" s="21">
        <f>Insumos!D15</f>
        <v>463.0244</v>
      </c>
      <c r="F71" s="22"/>
      <c r="G71" s="21">
        <f>TRUNC(((D71+((D71*F71)/100))*E71),G4)</f>
        <v>3.0096</v>
      </c>
    </row>
    <row r="72" spans="5:7" ht="15">
      <c r="E72" s="6"/>
      <c r="F72" s="12" t="s">
        <v>496</v>
      </c>
      <c r="G72" s="18">
        <f>SUM(G64:G71)</f>
        <v>5.321999999999999</v>
      </c>
    </row>
    <row r="73" spans="1:7" ht="15">
      <c r="A73" s="9" t="s">
        <v>491</v>
      </c>
      <c r="B73" s="9" t="s">
        <v>497</v>
      </c>
      <c r="C73" s="9" t="s">
        <v>6</v>
      </c>
      <c r="D73" s="9" t="s">
        <v>7</v>
      </c>
      <c r="E73" s="9" t="s">
        <v>493</v>
      </c>
      <c r="F73" s="9" t="s">
        <v>494</v>
      </c>
      <c r="G73" s="9" t="s">
        <v>495</v>
      </c>
    </row>
    <row r="74" spans="1:7" ht="21">
      <c r="A74" s="19" t="s">
        <v>515</v>
      </c>
      <c r="B74" s="1" t="s">
        <v>516</v>
      </c>
      <c r="C74" s="19" t="s">
        <v>170</v>
      </c>
      <c r="D74" s="20">
        <v>0.015399999999999999</v>
      </c>
      <c r="E74" s="21">
        <f>Insumos!D4</f>
        <v>15.87</v>
      </c>
      <c r="F74" s="22">
        <v>3</v>
      </c>
      <c r="G74" s="21">
        <f>TRUNC(((D74+((D74*F74)/100))*E74),G4)</f>
        <v>0.2517</v>
      </c>
    </row>
    <row r="75" spans="5:7" ht="15">
      <c r="E75" s="6"/>
      <c r="F75" s="12" t="s">
        <v>498</v>
      </c>
      <c r="G75" s="18">
        <f>SUM(G74:G74)</f>
        <v>0.2517</v>
      </c>
    </row>
    <row r="76" spans="1:7" ht="15">
      <c r="A76" s="9" t="s">
        <v>491</v>
      </c>
      <c r="B76" s="9" t="s">
        <v>499</v>
      </c>
      <c r="C76" s="9" t="s">
        <v>6</v>
      </c>
      <c r="D76" s="9" t="s">
        <v>7</v>
      </c>
      <c r="E76" s="9" t="s">
        <v>493</v>
      </c>
      <c r="F76" s="9" t="s">
        <v>494</v>
      </c>
      <c r="G76" s="9" t="s">
        <v>495</v>
      </c>
    </row>
    <row r="77" spans="1:7" ht="15">
      <c r="A77" s="1"/>
      <c r="B77" s="1"/>
      <c r="C77" s="1"/>
      <c r="D77" s="1"/>
      <c r="E77" s="6"/>
      <c r="F77" s="12" t="s">
        <v>502</v>
      </c>
      <c r="G77" s="18">
        <v>0</v>
      </c>
    </row>
    <row r="78" spans="1:7" ht="15">
      <c r="A78" s="9" t="s">
        <v>491</v>
      </c>
      <c r="B78" s="9" t="s">
        <v>503</v>
      </c>
      <c r="C78" s="9" t="s">
        <v>6</v>
      </c>
      <c r="D78" s="9" t="s">
        <v>7</v>
      </c>
      <c r="E78" s="9" t="s">
        <v>493</v>
      </c>
      <c r="F78" s="9" t="s">
        <v>494</v>
      </c>
      <c r="G78" s="9" t="s">
        <v>495</v>
      </c>
    </row>
    <row r="79" spans="1:7" ht="15">
      <c r="A79" s="1"/>
      <c r="B79" s="1"/>
      <c r="C79" s="1"/>
      <c r="D79" s="1"/>
      <c r="E79" s="6"/>
      <c r="F79" s="12" t="s">
        <v>504</v>
      </c>
      <c r="G79" s="18">
        <v>0</v>
      </c>
    </row>
    <row r="80" spans="5:7" ht="15">
      <c r="E80" s="6"/>
      <c r="F80" s="12" t="s">
        <v>505</v>
      </c>
      <c r="G80" s="23">
        <f>TRUNC((G72+G75+G77+G79),2)</f>
        <v>5.57</v>
      </c>
    </row>
    <row r="81" spans="5:7" ht="31.5">
      <c r="E81" s="12" t="str">
        <f>A6</f>
        <v>[2] Benefícios e despesas indiretas (B.D.I.) %</v>
      </c>
      <c r="F81" s="24">
        <f>A7</f>
        <v>0</v>
      </c>
      <c r="G81" s="24">
        <f>TRUNC((G80*F81)/100,2)</f>
        <v>0</v>
      </c>
    </row>
    <row r="82" spans="4:7" ht="21">
      <c r="D82" s="9" t="s">
        <v>548</v>
      </c>
      <c r="E82" s="12" t="s">
        <v>507</v>
      </c>
      <c r="F82" s="12" t="s">
        <v>529</v>
      </c>
      <c r="G82" s="25">
        <f>TRUNC((G80+G81),2)</f>
        <v>5.57</v>
      </c>
    </row>
    <row r="83" spans="1:7" ht="15">
      <c r="A83" s="118" t="s">
        <v>509</v>
      </c>
      <c r="B83" s="119"/>
      <c r="C83" s="119"/>
      <c r="D83" s="119"/>
      <c r="E83" s="119"/>
      <c r="F83" s="119"/>
      <c r="G83" s="119"/>
    </row>
    <row r="84" spans="1:7" ht="15.5">
      <c r="A84" s="9" t="s">
        <v>549</v>
      </c>
      <c r="B84" s="120" t="s">
        <v>550</v>
      </c>
      <c r="C84" s="121"/>
      <c r="D84" s="121"/>
      <c r="E84" s="121"/>
      <c r="F84" s="121"/>
      <c r="G84" s="121"/>
    </row>
    <row r="85" spans="2:3" ht="15">
      <c r="B85" s="9" t="s">
        <v>489</v>
      </c>
      <c r="C85" s="9" t="s">
        <v>6</v>
      </c>
    </row>
    <row r="86" spans="1:9" ht="15">
      <c r="A86" s="17" t="s">
        <v>41</v>
      </c>
      <c r="B86" s="2" t="s">
        <v>42</v>
      </c>
      <c r="C86" s="17" t="s">
        <v>551</v>
      </c>
      <c r="D86" s="2"/>
      <c r="E86" s="2"/>
      <c r="F86" s="2"/>
      <c r="G86" s="2"/>
      <c r="H86" s="2"/>
      <c r="I86" s="2"/>
    </row>
    <row r="87" spans="1:7" ht="15">
      <c r="A87" s="9" t="s">
        <v>491</v>
      </c>
      <c r="B87" s="9" t="s">
        <v>492</v>
      </c>
      <c r="C87" s="9" t="s">
        <v>6</v>
      </c>
      <c r="D87" s="9" t="s">
        <v>7</v>
      </c>
      <c r="E87" s="9" t="s">
        <v>493</v>
      </c>
      <c r="F87" s="9" t="s">
        <v>494</v>
      </c>
      <c r="G87" s="9" t="s">
        <v>495</v>
      </c>
    </row>
    <row r="88" spans="1:7" ht="15">
      <c r="A88" s="1"/>
      <c r="B88" s="1"/>
      <c r="C88" s="1"/>
      <c r="D88" s="1"/>
      <c r="E88" s="6"/>
      <c r="F88" s="12" t="s">
        <v>496</v>
      </c>
      <c r="G88" s="18">
        <v>0</v>
      </c>
    </row>
    <row r="89" spans="1:7" ht="15">
      <c r="A89" s="9" t="s">
        <v>491</v>
      </c>
      <c r="B89" s="9" t="s">
        <v>497</v>
      </c>
      <c r="C89" s="9" t="s">
        <v>6</v>
      </c>
      <c r="D89" s="9" t="s">
        <v>7</v>
      </c>
      <c r="E89" s="9" t="s">
        <v>493</v>
      </c>
      <c r="F89" s="9" t="s">
        <v>494</v>
      </c>
      <c r="G89" s="9" t="s">
        <v>495</v>
      </c>
    </row>
    <row r="90" spans="1:7" ht="21">
      <c r="A90" s="19" t="s">
        <v>513</v>
      </c>
      <c r="B90" s="1" t="s">
        <v>514</v>
      </c>
      <c r="C90" s="19" t="s">
        <v>170</v>
      </c>
      <c r="D90" s="20">
        <v>176</v>
      </c>
      <c r="E90" s="21">
        <f>Insumos!D8</f>
        <v>23.62</v>
      </c>
      <c r="F90" s="22"/>
      <c r="G90" s="21">
        <f>TRUNC(((D90+((D90*F90)/100))*E90),G4)</f>
        <v>4157.12</v>
      </c>
    </row>
    <row r="91" spans="5:7" ht="15">
      <c r="E91" s="6"/>
      <c r="F91" s="12" t="s">
        <v>498</v>
      </c>
      <c r="G91" s="18">
        <f>SUM(G90:G90)</f>
        <v>4157.12</v>
      </c>
    </row>
    <row r="92" spans="1:7" ht="15">
      <c r="A92" s="9" t="s">
        <v>491</v>
      </c>
      <c r="B92" s="9" t="s">
        <v>499</v>
      </c>
      <c r="C92" s="9" t="s">
        <v>6</v>
      </c>
      <c r="D92" s="9" t="s">
        <v>7</v>
      </c>
      <c r="E92" s="9" t="s">
        <v>493</v>
      </c>
      <c r="F92" s="9" t="s">
        <v>494</v>
      </c>
      <c r="G92" s="9" t="s">
        <v>495</v>
      </c>
    </row>
    <row r="93" spans="1:7" ht="15">
      <c r="A93" s="1"/>
      <c r="B93" s="1"/>
      <c r="C93" s="1"/>
      <c r="D93" s="1"/>
      <c r="E93" s="6"/>
      <c r="F93" s="12" t="s">
        <v>502</v>
      </c>
      <c r="G93" s="18">
        <v>0</v>
      </c>
    </row>
    <row r="94" spans="1:7" ht="15">
      <c r="A94" s="9" t="s">
        <v>491</v>
      </c>
      <c r="B94" s="9" t="s">
        <v>503</v>
      </c>
      <c r="C94" s="9" t="s">
        <v>6</v>
      </c>
      <c r="D94" s="9" t="s">
        <v>7</v>
      </c>
      <c r="E94" s="9" t="s">
        <v>493</v>
      </c>
      <c r="F94" s="9" t="s">
        <v>494</v>
      </c>
      <c r="G94" s="9" t="s">
        <v>495</v>
      </c>
    </row>
    <row r="95" spans="1:7" ht="15">
      <c r="A95" s="1"/>
      <c r="B95" s="1"/>
      <c r="C95" s="1"/>
      <c r="D95" s="1"/>
      <c r="E95" s="6"/>
      <c r="F95" s="12" t="s">
        <v>504</v>
      </c>
      <c r="G95" s="18">
        <v>0</v>
      </c>
    </row>
    <row r="96" spans="5:7" ht="15">
      <c r="E96" s="6"/>
      <c r="F96" s="12" t="s">
        <v>505</v>
      </c>
      <c r="G96" s="23">
        <f>TRUNC((G88+G91+G93+G95),2)</f>
        <v>4157.12</v>
      </c>
    </row>
    <row r="97" spans="5:7" ht="31.5">
      <c r="E97" s="12" t="str">
        <f>A6</f>
        <v>[2] Benefícios e despesas indiretas (B.D.I.) %</v>
      </c>
      <c r="F97" s="24">
        <f>A7</f>
        <v>0</v>
      </c>
      <c r="G97" s="24">
        <f>TRUNC((G96*F97)/100,2)</f>
        <v>0</v>
      </c>
    </row>
    <row r="98" spans="4:7" ht="21">
      <c r="D98" s="9" t="s">
        <v>552</v>
      </c>
      <c r="E98" s="12" t="s">
        <v>507</v>
      </c>
      <c r="F98" s="12" t="s">
        <v>553</v>
      </c>
      <c r="G98" s="25">
        <f>TRUNC((G96+G97),2)</f>
        <v>4157.12</v>
      </c>
    </row>
    <row r="99" spans="1:7" ht="15">
      <c r="A99" s="118" t="s">
        <v>509</v>
      </c>
      <c r="B99" s="119"/>
      <c r="C99" s="119"/>
      <c r="D99" s="119"/>
      <c r="E99" s="119"/>
      <c r="F99" s="119"/>
      <c r="G99" s="119"/>
    </row>
    <row r="100" spans="1:7" ht="15.5">
      <c r="A100" s="9" t="s">
        <v>554</v>
      </c>
      <c r="B100" s="120" t="s">
        <v>555</v>
      </c>
      <c r="C100" s="121"/>
      <c r="D100" s="121"/>
      <c r="E100" s="121"/>
      <c r="F100" s="121"/>
      <c r="G100" s="121"/>
    </row>
    <row r="101" spans="2:3" ht="15">
      <c r="B101" s="9" t="s">
        <v>489</v>
      </c>
      <c r="C101" s="9" t="s">
        <v>6</v>
      </c>
    </row>
    <row r="102" spans="1:9" ht="15">
      <c r="A102" s="17" t="s">
        <v>46</v>
      </c>
      <c r="B102" s="2" t="s">
        <v>47</v>
      </c>
      <c r="C102" s="17" t="s">
        <v>551</v>
      </c>
      <c r="D102" s="2"/>
      <c r="E102" s="2"/>
      <c r="F102" s="2"/>
      <c r="G102" s="2"/>
      <c r="H102" s="2"/>
      <c r="I102" s="2"/>
    </row>
    <row r="103" spans="1:7" ht="15">
      <c r="A103" s="9" t="s">
        <v>491</v>
      </c>
      <c r="B103" s="9" t="s">
        <v>492</v>
      </c>
      <c r="C103" s="9" t="s">
        <v>6</v>
      </c>
      <c r="D103" s="9" t="s">
        <v>7</v>
      </c>
      <c r="E103" s="9" t="s">
        <v>493</v>
      </c>
      <c r="F103" s="9" t="s">
        <v>494</v>
      </c>
      <c r="G103" s="9" t="s">
        <v>495</v>
      </c>
    </row>
    <row r="104" spans="1:7" ht="15">
      <c r="A104" s="1"/>
      <c r="B104" s="1"/>
      <c r="C104" s="1"/>
      <c r="D104" s="1"/>
      <c r="E104" s="6"/>
      <c r="F104" s="12" t="s">
        <v>496</v>
      </c>
      <c r="G104" s="18">
        <v>0</v>
      </c>
    </row>
    <row r="105" spans="1:7" ht="15">
      <c r="A105" s="9" t="s">
        <v>491</v>
      </c>
      <c r="B105" s="9" t="s">
        <v>497</v>
      </c>
      <c r="C105" s="9" t="s">
        <v>6</v>
      </c>
      <c r="D105" s="9" t="s">
        <v>7</v>
      </c>
      <c r="E105" s="9" t="s">
        <v>493</v>
      </c>
      <c r="F105" s="9" t="s">
        <v>494</v>
      </c>
      <c r="G105" s="9" t="s">
        <v>495</v>
      </c>
    </row>
    <row r="106" spans="1:7" ht="21">
      <c r="A106" s="19" t="s">
        <v>515</v>
      </c>
      <c r="B106" s="1" t="s">
        <v>516</v>
      </c>
      <c r="C106" s="19" t="s">
        <v>170</v>
      </c>
      <c r="D106" s="20">
        <v>176</v>
      </c>
      <c r="E106" s="21">
        <f>Insumos!D4</f>
        <v>15.87</v>
      </c>
      <c r="F106" s="22"/>
      <c r="G106" s="21">
        <f>TRUNC(((D106+((D106*F106)/100))*E106),G4)</f>
        <v>2793.12</v>
      </c>
    </row>
    <row r="107" spans="5:7" ht="15">
      <c r="E107" s="6"/>
      <c r="F107" s="12" t="s">
        <v>498</v>
      </c>
      <c r="G107" s="18">
        <f>SUM(G106:G106)</f>
        <v>2793.12</v>
      </c>
    </row>
    <row r="108" spans="1:7" ht="15">
      <c r="A108" s="9" t="s">
        <v>491</v>
      </c>
      <c r="B108" s="9" t="s">
        <v>499</v>
      </c>
      <c r="C108" s="9" t="s">
        <v>6</v>
      </c>
      <c r="D108" s="9" t="s">
        <v>7</v>
      </c>
      <c r="E108" s="9" t="s">
        <v>493</v>
      </c>
      <c r="F108" s="9" t="s">
        <v>494</v>
      </c>
      <c r="G108" s="9" t="s">
        <v>495</v>
      </c>
    </row>
    <row r="109" spans="1:7" ht="15">
      <c r="A109" s="1"/>
      <c r="B109" s="1"/>
      <c r="C109" s="1"/>
      <c r="D109" s="1"/>
      <c r="E109" s="6"/>
      <c r="F109" s="12" t="s">
        <v>502</v>
      </c>
      <c r="G109" s="18">
        <v>0</v>
      </c>
    </row>
    <row r="110" spans="1:7" ht="15">
      <c r="A110" s="9" t="s">
        <v>491</v>
      </c>
      <c r="B110" s="9" t="s">
        <v>503</v>
      </c>
      <c r="C110" s="9" t="s">
        <v>6</v>
      </c>
      <c r="D110" s="9" t="s">
        <v>7</v>
      </c>
      <c r="E110" s="9" t="s">
        <v>493</v>
      </c>
      <c r="F110" s="9" t="s">
        <v>494</v>
      </c>
      <c r="G110" s="9" t="s">
        <v>495</v>
      </c>
    </row>
    <row r="111" spans="1:7" ht="15">
      <c r="A111" s="1"/>
      <c r="B111" s="1"/>
      <c r="C111" s="1"/>
      <c r="D111" s="1"/>
      <c r="E111" s="6"/>
      <c r="F111" s="12" t="s">
        <v>504</v>
      </c>
      <c r="G111" s="18">
        <v>0</v>
      </c>
    </row>
    <row r="112" spans="5:7" ht="15">
      <c r="E112" s="6"/>
      <c r="F112" s="12" t="s">
        <v>505</v>
      </c>
      <c r="G112" s="23">
        <f>TRUNC((G104+G107+G109+G111),2)</f>
        <v>2793.12</v>
      </c>
    </row>
    <row r="113" spans="5:7" ht="31.5">
      <c r="E113" s="12" t="str">
        <f>A6</f>
        <v>[2] Benefícios e despesas indiretas (B.D.I.) %</v>
      </c>
      <c r="F113" s="24">
        <f>A7</f>
        <v>0</v>
      </c>
      <c r="G113" s="24">
        <f>TRUNC((G112*F113)/100,2)</f>
        <v>0</v>
      </c>
    </row>
    <row r="114" spans="4:7" ht="21">
      <c r="D114" s="9" t="s">
        <v>556</v>
      </c>
      <c r="E114" s="12" t="s">
        <v>507</v>
      </c>
      <c r="F114" s="12" t="s">
        <v>553</v>
      </c>
      <c r="G114" s="25">
        <f>TRUNC((G112+G113),2)</f>
        <v>2793.12</v>
      </c>
    </row>
    <row r="115" spans="1:7" ht="15">
      <c r="A115" s="118" t="s">
        <v>509</v>
      </c>
      <c r="B115" s="119"/>
      <c r="C115" s="119"/>
      <c r="D115" s="119"/>
      <c r="E115" s="119"/>
      <c r="F115" s="119"/>
      <c r="G115" s="119"/>
    </row>
    <row r="116" spans="1:7" ht="15.5">
      <c r="A116" s="9" t="s">
        <v>557</v>
      </c>
      <c r="B116" s="120" t="s">
        <v>558</v>
      </c>
      <c r="C116" s="121"/>
      <c r="D116" s="121"/>
      <c r="E116" s="121"/>
      <c r="F116" s="121"/>
      <c r="G116" s="121"/>
    </row>
    <row r="117" spans="2:3" ht="15">
      <c r="B117" s="9" t="s">
        <v>489</v>
      </c>
      <c r="C117" s="9" t="s">
        <v>6</v>
      </c>
    </row>
    <row r="118" spans="1:9" ht="52.5">
      <c r="A118" s="17" t="s">
        <v>51</v>
      </c>
      <c r="B118" s="2" t="s">
        <v>52</v>
      </c>
      <c r="C118" s="17" t="s">
        <v>559</v>
      </c>
      <c r="D118" s="2"/>
      <c r="E118" s="2"/>
      <c r="F118" s="2"/>
      <c r="G118" s="2"/>
      <c r="H118" s="2"/>
      <c r="I118" s="2"/>
    </row>
    <row r="119" spans="1:7" ht="15">
      <c r="A119" s="9" t="s">
        <v>491</v>
      </c>
      <c r="B119" s="9" t="s">
        <v>492</v>
      </c>
      <c r="C119" s="9" t="s">
        <v>6</v>
      </c>
      <c r="D119" s="9" t="s">
        <v>7</v>
      </c>
      <c r="E119" s="9" t="s">
        <v>493</v>
      </c>
      <c r="F119" s="9" t="s">
        <v>494</v>
      </c>
      <c r="G119" s="9" t="s">
        <v>495</v>
      </c>
    </row>
    <row r="120" spans="1:7" ht="15">
      <c r="A120" s="1"/>
      <c r="B120" s="1"/>
      <c r="C120" s="1"/>
      <c r="D120" s="1"/>
      <c r="E120" s="6"/>
      <c r="F120" s="12" t="s">
        <v>496</v>
      </c>
      <c r="G120" s="18">
        <v>0</v>
      </c>
    </row>
    <row r="121" spans="1:7" ht="15">
      <c r="A121" s="9" t="s">
        <v>491</v>
      </c>
      <c r="B121" s="9" t="s">
        <v>497</v>
      </c>
      <c r="C121" s="9" t="s">
        <v>6</v>
      </c>
      <c r="D121" s="9" t="s">
        <v>7</v>
      </c>
      <c r="E121" s="9" t="s">
        <v>493</v>
      </c>
      <c r="F121" s="9" t="s">
        <v>494</v>
      </c>
      <c r="G121" s="9" t="s">
        <v>495</v>
      </c>
    </row>
    <row r="122" spans="1:7" ht="21">
      <c r="A122" s="19" t="s">
        <v>560</v>
      </c>
      <c r="B122" s="1" t="s">
        <v>561</v>
      </c>
      <c r="C122" s="19" t="s">
        <v>170</v>
      </c>
      <c r="D122" s="20">
        <v>0.7000000000000001</v>
      </c>
      <c r="E122" s="21">
        <f>Insumos!D32</f>
        <v>21.96</v>
      </c>
      <c r="F122" s="22">
        <v>3</v>
      </c>
      <c r="G122" s="21">
        <f>TRUNC(((D122+((D122*F122)/100))*E122),G4)</f>
        <v>15.8331</v>
      </c>
    </row>
    <row r="123" spans="1:7" ht="21">
      <c r="A123" s="19" t="s">
        <v>515</v>
      </c>
      <c r="B123" s="1" t="s">
        <v>516</v>
      </c>
      <c r="C123" s="19" t="s">
        <v>170</v>
      </c>
      <c r="D123" s="20">
        <v>1.3</v>
      </c>
      <c r="E123" s="21">
        <f>Insumos!D4</f>
        <v>15.87</v>
      </c>
      <c r="F123" s="22">
        <v>3</v>
      </c>
      <c r="G123" s="21">
        <f>TRUNC(((D123+((D123*F123)/100))*E123),G4)</f>
        <v>21.2499</v>
      </c>
    </row>
    <row r="124" spans="1:7" ht="21">
      <c r="A124" s="19" t="s">
        <v>562</v>
      </c>
      <c r="B124" s="1" t="s">
        <v>563</v>
      </c>
      <c r="C124" s="19" t="s">
        <v>170</v>
      </c>
      <c r="D124" s="20">
        <v>0.08</v>
      </c>
      <c r="E124" s="21">
        <f>Insumos!D72</f>
        <v>23.62</v>
      </c>
      <c r="F124" s="22">
        <v>3</v>
      </c>
      <c r="G124" s="21">
        <f>TRUNC(((D124+((D124*F124)/100))*E124),G4)</f>
        <v>1.9462</v>
      </c>
    </row>
    <row r="125" spans="5:7" ht="15">
      <c r="E125" s="6"/>
      <c r="F125" s="12" t="s">
        <v>498</v>
      </c>
      <c r="G125" s="18">
        <f>SUM(G122:G124)</f>
        <v>39.029199999999996</v>
      </c>
    </row>
    <row r="126" spans="1:7" ht="15">
      <c r="A126" s="9" t="s">
        <v>491</v>
      </c>
      <c r="B126" s="9" t="s">
        <v>499</v>
      </c>
      <c r="C126" s="9" t="s">
        <v>6</v>
      </c>
      <c r="D126" s="9" t="s">
        <v>7</v>
      </c>
      <c r="E126" s="9" t="s">
        <v>493</v>
      </c>
      <c r="F126" s="9" t="s">
        <v>494</v>
      </c>
      <c r="G126" s="9" t="s">
        <v>495</v>
      </c>
    </row>
    <row r="127" spans="1:7" ht="15">
      <c r="A127" s="19" t="s">
        <v>564</v>
      </c>
      <c r="B127" s="1" t="s">
        <v>565</v>
      </c>
      <c r="C127" s="19" t="s">
        <v>32</v>
      </c>
      <c r="D127" s="20">
        <v>0.002</v>
      </c>
      <c r="E127" s="21">
        <f>Insumos!D60</f>
        <v>436.2256</v>
      </c>
      <c r="F127" s="22"/>
      <c r="G127" s="21">
        <f>TRUNC(((D127+((D127*F127)/100))*E127),G4)</f>
        <v>0.8724</v>
      </c>
    </row>
    <row r="128" spans="5:7" ht="15">
      <c r="E128" s="6"/>
      <c r="F128" s="12" t="s">
        <v>502</v>
      </c>
      <c r="G128" s="18">
        <f>SUM(G127:G127)</f>
        <v>0.8724</v>
      </c>
    </row>
    <row r="129" spans="1:7" ht="15">
      <c r="A129" s="9" t="s">
        <v>491</v>
      </c>
      <c r="B129" s="9" t="s">
        <v>503</v>
      </c>
      <c r="C129" s="9" t="s">
        <v>6</v>
      </c>
      <c r="D129" s="9" t="s">
        <v>7</v>
      </c>
      <c r="E129" s="9" t="s">
        <v>493</v>
      </c>
      <c r="F129" s="9" t="s">
        <v>494</v>
      </c>
      <c r="G129" s="9" t="s">
        <v>495</v>
      </c>
    </row>
    <row r="130" spans="1:7" ht="15">
      <c r="A130" s="1"/>
      <c r="B130" s="1"/>
      <c r="C130" s="1"/>
      <c r="D130" s="1"/>
      <c r="E130" s="6"/>
      <c r="F130" s="12" t="s">
        <v>504</v>
      </c>
      <c r="G130" s="18">
        <v>0</v>
      </c>
    </row>
    <row r="131" spans="5:7" ht="15">
      <c r="E131" s="6"/>
      <c r="F131" s="12" t="s">
        <v>505</v>
      </c>
      <c r="G131" s="23">
        <f>TRUNC((G120+G125+G128+G130),2)</f>
        <v>39.9</v>
      </c>
    </row>
    <row r="132" spans="5:7" ht="31.5">
      <c r="E132" s="12" t="str">
        <f>A6</f>
        <v>[2] Benefícios e despesas indiretas (B.D.I.) %</v>
      </c>
      <c r="F132" s="24">
        <f>A7</f>
        <v>0</v>
      </c>
      <c r="G132" s="24">
        <f>TRUNC((G131*F132)/100,2)</f>
        <v>0</v>
      </c>
    </row>
    <row r="133" spans="4:7" ht="21">
      <c r="D133" s="9" t="s">
        <v>566</v>
      </c>
      <c r="E133" s="12" t="s">
        <v>507</v>
      </c>
      <c r="F133" s="12" t="s">
        <v>567</v>
      </c>
      <c r="G133" s="25">
        <f>TRUNC((G131+G132),2)</f>
        <v>39.9</v>
      </c>
    </row>
    <row r="134" spans="1:7" ht="15">
      <c r="A134" s="118" t="s">
        <v>509</v>
      </c>
      <c r="B134" s="119"/>
      <c r="C134" s="119"/>
      <c r="D134" s="119"/>
      <c r="E134" s="119"/>
      <c r="F134" s="119"/>
      <c r="G134" s="119"/>
    </row>
    <row r="135" spans="1:7" ht="15.5">
      <c r="A135" s="9" t="s">
        <v>568</v>
      </c>
      <c r="B135" s="120" t="s">
        <v>569</v>
      </c>
      <c r="C135" s="121"/>
      <c r="D135" s="121"/>
      <c r="E135" s="121"/>
      <c r="F135" s="121"/>
      <c r="G135" s="121"/>
    </row>
    <row r="136" spans="2:3" ht="15">
      <c r="B136" s="9" t="s">
        <v>489</v>
      </c>
      <c r="C136" s="9" t="s">
        <v>6</v>
      </c>
    </row>
    <row r="137" spans="1:9" ht="52.5">
      <c r="A137" s="17" t="s">
        <v>55</v>
      </c>
      <c r="B137" s="2" t="s">
        <v>56</v>
      </c>
      <c r="C137" s="17" t="s">
        <v>570</v>
      </c>
      <c r="D137" s="2"/>
      <c r="E137" s="2"/>
      <c r="F137" s="2"/>
      <c r="G137" s="2"/>
      <c r="H137" s="2"/>
      <c r="I137" s="2"/>
    </row>
    <row r="138" spans="1:7" ht="15">
      <c r="A138" s="9" t="s">
        <v>491</v>
      </c>
      <c r="B138" s="9" t="s">
        <v>492</v>
      </c>
      <c r="C138" s="9" t="s">
        <v>6</v>
      </c>
      <c r="D138" s="9" t="s">
        <v>7</v>
      </c>
      <c r="E138" s="9" t="s">
        <v>493</v>
      </c>
      <c r="F138" s="9" t="s">
        <v>494</v>
      </c>
      <c r="G138" s="9" t="s">
        <v>495</v>
      </c>
    </row>
    <row r="139" spans="1:7" ht="15">
      <c r="A139" s="1"/>
      <c r="B139" s="1"/>
      <c r="C139" s="1"/>
      <c r="D139" s="1"/>
      <c r="E139" s="6"/>
      <c r="F139" s="12" t="s">
        <v>496</v>
      </c>
      <c r="G139" s="18">
        <v>0</v>
      </c>
    </row>
    <row r="140" spans="1:7" ht="15">
      <c r="A140" s="9" t="s">
        <v>491</v>
      </c>
      <c r="B140" s="9" t="s">
        <v>497</v>
      </c>
      <c r="C140" s="9" t="s">
        <v>6</v>
      </c>
      <c r="D140" s="9" t="s">
        <v>7</v>
      </c>
      <c r="E140" s="9" t="s">
        <v>493</v>
      </c>
      <c r="F140" s="9" t="s">
        <v>494</v>
      </c>
      <c r="G140" s="9" t="s">
        <v>495</v>
      </c>
    </row>
    <row r="141" spans="1:7" ht="15">
      <c r="A141" s="19" t="s">
        <v>571</v>
      </c>
      <c r="B141" s="1" t="s">
        <v>572</v>
      </c>
      <c r="C141" s="19" t="s">
        <v>170</v>
      </c>
      <c r="D141" s="20">
        <v>5.5</v>
      </c>
      <c r="E141" s="21">
        <f>Insumos!D28</f>
        <v>21.96</v>
      </c>
      <c r="F141" s="22">
        <v>3</v>
      </c>
      <c r="G141" s="21">
        <f>TRUNC(((D141+((D141*F141)/100))*E141),G4)</f>
        <v>124.4034</v>
      </c>
    </row>
    <row r="142" spans="1:7" ht="21">
      <c r="A142" s="19" t="s">
        <v>515</v>
      </c>
      <c r="B142" s="1" t="s">
        <v>516</v>
      </c>
      <c r="C142" s="19" t="s">
        <v>170</v>
      </c>
      <c r="D142" s="20">
        <v>7.8</v>
      </c>
      <c r="E142" s="21">
        <f>Insumos!D4</f>
        <v>15.87</v>
      </c>
      <c r="F142" s="22">
        <v>3</v>
      </c>
      <c r="G142" s="21">
        <f>TRUNC(((D142+((D142*F142)/100))*E142),G4)</f>
        <v>127.4995</v>
      </c>
    </row>
    <row r="143" spans="5:7" ht="15">
      <c r="E143" s="6"/>
      <c r="F143" s="12" t="s">
        <v>498</v>
      </c>
      <c r="G143" s="18">
        <f>SUM(G141:G142)</f>
        <v>251.9029</v>
      </c>
    </row>
    <row r="144" spans="1:7" ht="15">
      <c r="A144" s="9" t="s">
        <v>491</v>
      </c>
      <c r="B144" s="9" t="s">
        <v>499</v>
      </c>
      <c r="C144" s="9" t="s">
        <v>6</v>
      </c>
      <c r="D144" s="9" t="s">
        <v>7</v>
      </c>
      <c r="E144" s="9" t="s">
        <v>493</v>
      </c>
      <c r="F144" s="9" t="s">
        <v>494</v>
      </c>
      <c r="G144" s="9" t="s">
        <v>495</v>
      </c>
    </row>
    <row r="145" spans="1:7" ht="15">
      <c r="A145" s="19" t="s">
        <v>573</v>
      </c>
      <c r="B145" s="1" t="s">
        <v>574</v>
      </c>
      <c r="C145" s="19" t="s">
        <v>206</v>
      </c>
      <c r="D145" s="20">
        <v>32</v>
      </c>
      <c r="E145" s="21">
        <f>Insumos!D37</f>
        <v>8.998</v>
      </c>
      <c r="F145" s="22"/>
      <c r="G145" s="21">
        <f>TRUNC(((D145+((D145*F145)/100))*E145),G4)</f>
        <v>287.936</v>
      </c>
    </row>
    <row r="146" spans="1:7" ht="21">
      <c r="A146" s="19" t="s">
        <v>575</v>
      </c>
      <c r="B146" s="1" t="s">
        <v>576</v>
      </c>
      <c r="C146" s="19" t="s">
        <v>206</v>
      </c>
      <c r="D146" s="20">
        <v>32</v>
      </c>
      <c r="E146" s="21">
        <f>Insumos!D33</f>
        <v>11.282</v>
      </c>
      <c r="F146" s="22"/>
      <c r="G146" s="21">
        <f>TRUNC(((D146+((D146*F146)/100))*E146),G4)</f>
        <v>361.024</v>
      </c>
    </row>
    <row r="147" spans="1:7" ht="15">
      <c r="A147" s="19" t="s">
        <v>577</v>
      </c>
      <c r="B147" s="1" t="s">
        <v>578</v>
      </c>
      <c r="C147" s="19" t="s">
        <v>32</v>
      </c>
      <c r="D147" s="20">
        <v>1.8</v>
      </c>
      <c r="E147" s="21">
        <f>Insumos!D27</f>
        <v>353.8667</v>
      </c>
      <c r="F147" s="22"/>
      <c r="G147" s="21">
        <f>TRUNC(((D147+((D147*F147)/100))*E147),G4)</f>
        <v>636.96</v>
      </c>
    </row>
    <row r="148" spans="1:7" ht="15">
      <c r="A148" s="19" t="s">
        <v>579</v>
      </c>
      <c r="B148" s="1" t="s">
        <v>580</v>
      </c>
      <c r="C148" s="19" t="s">
        <v>206</v>
      </c>
      <c r="D148" s="20">
        <v>64</v>
      </c>
      <c r="E148" s="21">
        <f>Insumos!D41</f>
        <v>3.8964</v>
      </c>
      <c r="F148" s="22"/>
      <c r="G148" s="21">
        <f>TRUNC(((D148+((D148*F148)/100))*E148),G4)</f>
        <v>249.3696</v>
      </c>
    </row>
    <row r="149" spans="1:7" ht="15">
      <c r="A149" s="19" t="s">
        <v>581</v>
      </c>
      <c r="B149" s="1" t="s">
        <v>582</v>
      </c>
      <c r="C149" s="19" t="s">
        <v>57</v>
      </c>
      <c r="D149" s="20">
        <v>2</v>
      </c>
      <c r="E149" s="21">
        <f>Insumos!D52</f>
        <v>65</v>
      </c>
      <c r="F149" s="22"/>
      <c r="G149" s="21">
        <f>TRUNC(((D149+((D149*F149)/100))*E149),G4)</f>
        <v>130</v>
      </c>
    </row>
    <row r="150" spans="1:7" ht="15">
      <c r="A150" s="19" t="s">
        <v>583</v>
      </c>
      <c r="B150" s="1" t="s">
        <v>584</v>
      </c>
      <c r="C150" s="19" t="s">
        <v>26</v>
      </c>
      <c r="D150" s="20">
        <v>1.4</v>
      </c>
      <c r="E150" s="21">
        <f>Insumos!D75</f>
        <v>29.1922</v>
      </c>
      <c r="F150" s="22"/>
      <c r="G150" s="21">
        <f>TRUNC(((D150+((D150*F150)/100))*E150),G4)</f>
        <v>40.869</v>
      </c>
    </row>
    <row r="151" spans="1:7" ht="15">
      <c r="A151" s="19" t="s">
        <v>585</v>
      </c>
      <c r="B151" s="1" t="s">
        <v>586</v>
      </c>
      <c r="C151" s="19" t="s">
        <v>26</v>
      </c>
      <c r="D151" s="20">
        <v>15</v>
      </c>
      <c r="E151" s="21">
        <f>Insumos!D17</f>
        <v>87.5663</v>
      </c>
      <c r="F151" s="22"/>
      <c r="G151" s="21">
        <f>TRUNC(((D151+((D151*F151)/100))*E151),G4)</f>
        <v>1313.4945</v>
      </c>
    </row>
    <row r="152" spans="5:7" ht="15">
      <c r="E152" s="6"/>
      <c r="F152" s="12" t="s">
        <v>502</v>
      </c>
      <c r="G152" s="18">
        <f>SUM(G145:G151)</f>
        <v>3019.6531</v>
      </c>
    </row>
    <row r="153" spans="1:7" ht="15">
      <c r="A153" s="9" t="s">
        <v>491</v>
      </c>
      <c r="B153" s="9" t="s">
        <v>503</v>
      </c>
      <c r="C153" s="9" t="s">
        <v>6</v>
      </c>
      <c r="D153" s="9" t="s">
        <v>7</v>
      </c>
      <c r="E153" s="9" t="s">
        <v>493</v>
      </c>
      <c r="F153" s="9" t="s">
        <v>494</v>
      </c>
      <c r="G153" s="9" t="s">
        <v>495</v>
      </c>
    </row>
    <row r="154" spans="1:7" ht="15">
      <c r="A154" s="1"/>
      <c r="B154" s="1"/>
      <c r="C154" s="1"/>
      <c r="D154" s="1"/>
      <c r="E154" s="6"/>
      <c r="F154" s="12" t="s">
        <v>504</v>
      </c>
      <c r="G154" s="18">
        <v>0</v>
      </c>
    </row>
    <row r="155" spans="5:7" ht="15">
      <c r="E155" s="6"/>
      <c r="F155" s="12" t="s">
        <v>505</v>
      </c>
      <c r="G155" s="23">
        <f>TRUNC((G139+G143+G152+G154),2)</f>
        <v>3271.55</v>
      </c>
    </row>
    <row r="156" spans="5:7" ht="31.5">
      <c r="E156" s="12" t="str">
        <f>A6</f>
        <v>[2] Benefícios e despesas indiretas (B.D.I.) %</v>
      </c>
      <c r="F156" s="24">
        <f>A7</f>
        <v>0</v>
      </c>
      <c r="G156" s="24">
        <f>TRUNC((G155*F156)/100,2)</f>
        <v>0</v>
      </c>
    </row>
    <row r="157" spans="4:7" ht="21">
      <c r="D157" s="9" t="s">
        <v>587</v>
      </c>
      <c r="E157" s="12" t="s">
        <v>507</v>
      </c>
      <c r="F157" s="12" t="s">
        <v>588</v>
      </c>
      <c r="G157" s="25">
        <f>TRUNC((G155+G156),2)</f>
        <v>3271.55</v>
      </c>
    </row>
    <row r="158" spans="1:7" ht="15">
      <c r="A158" s="118" t="s">
        <v>509</v>
      </c>
      <c r="B158" s="119"/>
      <c r="C158" s="119"/>
      <c r="D158" s="119"/>
      <c r="E158" s="119"/>
      <c r="F158" s="119"/>
      <c r="G158" s="119"/>
    </row>
    <row r="159" spans="1:7" ht="15.5">
      <c r="A159" s="9" t="s">
        <v>589</v>
      </c>
      <c r="B159" s="120" t="s">
        <v>590</v>
      </c>
      <c r="C159" s="121"/>
      <c r="D159" s="121"/>
      <c r="E159" s="121"/>
      <c r="F159" s="121"/>
      <c r="G159" s="121"/>
    </row>
    <row r="160" spans="2:3" ht="15">
      <c r="B160" s="9" t="s">
        <v>489</v>
      </c>
      <c r="C160" s="9" t="s">
        <v>6</v>
      </c>
    </row>
    <row r="161" spans="1:9" ht="21">
      <c r="A161" s="17" t="s">
        <v>60</v>
      </c>
      <c r="B161" s="2" t="s">
        <v>61</v>
      </c>
      <c r="C161" s="17" t="s">
        <v>570</v>
      </c>
      <c r="D161" s="2"/>
      <c r="E161" s="2"/>
      <c r="F161" s="2"/>
      <c r="G161" s="2"/>
      <c r="H161" s="2"/>
      <c r="I161" s="2"/>
    </row>
    <row r="162" spans="1:7" ht="15">
      <c r="A162" s="9" t="s">
        <v>491</v>
      </c>
      <c r="B162" s="9" t="s">
        <v>492</v>
      </c>
      <c r="C162" s="9" t="s">
        <v>6</v>
      </c>
      <c r="D162" s="9" t="s">
        <v>7</v>
      </c>
      <c r="E162" s="9" t="s">
        <v>493</v>
      </c>
      <c r="F162" s="9" t="s">
        <v>494</v>
      </c>
      <c r="G162" s="9" t="s">
        <v>495</v>
      </c>
    </row>
    <row r="163" spans="1:7" ht="15">
      <c r="A163" s="1"/>
      <c r="B163" s="1"/>
      <c r="C163" s="1"/>
      <c r="D163" s="1"/>
      <c r="E163" s="6"/>
      <c r="F163" s="12" t="s">
        <v>496</v>
      </c>
      <c r="G163" s="18">
        <v>0</v>
      </c>
    </row>
    <row r="164" spans="1:7" ht="15">
      <c r="A164" s="9" t="s">
        <v>491</v>
      </c>
      <c r="B164" s="9" t="s">
        <v>497</v>
      </c>
      <c r="C164" s="9" t="s">
        <v>6</v>
      </c>
      <c r="D164" s="9" t="s">
        <v>7</v>
      </c>
      <c r="E164" s="9" t="s">
        <v>493</v>
      </c>
      <c r="F164" s="9" t="s">
        <v>494</v>
      </c>
      <c r="G164" s="9" t="s">
        <v>495</v>
      </c>
    </row>
    <row r="165" spans="1:7" ht="15">
      <c r="A165" s="19" t="s">
        <v>571</v>
      </c>
      <c r="B165" s="1" t="s">
        <v>572</v>
      </c>
      <c r="C165" s="19" t="s">
        <v>170</v>
      </c>
      <c r="D165" s="20">
        <v>0.5</v>
      </c>
      <c r="E165" s="21">
        <f>Insumos!D28</f>
        <v>21.96</v>
      </c>
      <c r="F165" s="22">
        <v>3</v>
      </c>
      <c r="G165" s="21">
        <f>TRUNC(((D165+((D165*F165)/100))*E165),G4)</f>
        <v>11.3094</v>
      </c>
    </row>
    <row r="166" spans="1:7" ht="21">
      <c r="A166" s="19" t="s">
        <v>515</v>
      </c>
      <c r="B166" s="1" t="s">
        <v>516</v>
      </c>
      <c r="C166" s="19" t="s">
        <v>170</v>
      </c>
      <c r="D166" s="20">
        <v>0.5</v>
      </c>
      <c r="E166" s="21">
        <f>Insumos!D4</f>
        <v>15.87</v>
      </c>
      <c r="F166" s="22">
        <v>3</v>
      </c>
      <c r="G166" s="21">
        <f>TRUNC(((D166+((D166*F166)/100))*E166),G4)</f>
        <v>8.173</v>
      </c>
    </row>
    <row r="167" spans="5:7" ht="15">
      <c r="E167" s="6"/>
      <c r="F167" s="12" t="s">
        <v>498</v>
      </c>
      <c r="G167" s="18">
        <f>SUM(G165:G166)</f>
        <v>19.4824</v>
      </c>
    </row>
    <row r="168" spans="1:7" ht="15">
      <c r="A168" s="9" t="s">
        <v>491</v>
      </c>
      <c r="B168" s="9" t="s">
        <v>499</v>
      </c>
      <c r="C168" s="9" t="s">
        <v>6</v>
      </c>
      <c r="D168" s="9" t="s">
        <v>7</v>
      </c>
      <c r="E168" s="9" t="s">
        <v>493</v>
      </c>
      <c r="F168" s="9" t="s">
        <v>494</v>
      </c>
      <c r="G168" s="9" t="s">
        <v>495</v>
      </c>
    </row>
    <row r="169" spans="1:7" ht="15">
      <c r="A169" s="19" t="s">
        <v>591</v>
      </c>
      <c r="B169" s="1" t="s">
        <v>592</v>
      </c>
      <c r="C169" s="19" t="s">
        <v>206</v>
      </c>
      <c r="D169" s="20">
        <v>6.284</v>
      </c>
      <c r="E169" s="21">
        <f>Insumos!D53</f>
        <v>10.3208</v>
      </c>
      <c r="F169" s="22"/>
      <c r="G169" s="21">
        <f>TRUNC(((D169+((D169*F169)/100))*E169),G4)</f>
        <v>64.8559</v>
      </c>
    </row>
    <row r="170" spans="1:7" ht="15">
      <c r="A170" s="19" t="s">
        <v>593</v>
      </c>
      <c r="B170" s="1" t="s">
        <v>594</v>
      </c>
      <c r="C170" s="19" t="s">
        <v>206</v>
      </c>
      <c r="D170" s="20">
        <v>0.025</v>
      </c>
      <c r="E170" s="21">
        <f>Insumos!D98</f>
        <v>12.3723</v>
      </c>
      <c r="F170" s="22"/>
      <c r="G170" s="21">
        <f>TRUNC(((D170+((D170*F170)/100))*E170),G4)</f>
        <v>0.3093</v>
      </c>
    </row>
    <row r="171" spans="1:7" ht="15">
      <c r="A171" s="19" t="s">
        <v>577</v>
      </c>
      <c r="B171" s="1" t="s">
        <v>578</v>
      </c>
      <c r="C171" s="19" t="s">
        <v>32</v>
      </c>
      <c r="D171" s="20">
        <v>0.127</v>
      </c>
      <c r="E171" s="21">
        <f>Insumos!D27</f>
        <v>353.8667</v>
      </c>
      <c r="F171" s="22"/>
      <c r="G171" s="21">
        <f>TRUNC(((D171+((D171*F171)/100))*E171),G4)</f>
        <v>44.941</v>
      </c>
    </row>
    <row r="172" spans="5:7" ht="15">
      <c r="E172" s="6"/>
      <c r="F172" s="12" t="s">
        <v>502</v>
      </c>
      <c r="G172" s="18">
        <f>SUM(G169:G171)</f>
        <v>110.1062</v>
      </c>
    </row>
    <row r="173" spans="1:7" ht="15">
      <c r="A173" s="9" t="s">
        <v>491</v>
      </c>
      <c r="B173" s="9" t="s">
        <v>503</v>
      </c>
      <c r="C173" s="9" t="s">
        <v>6</v>
      </c>
      <c r="D173" s="9" t="s">
        <v>7</v>
      </c>
      <c r="E173" s="9" t="s">
        <v>493</v>
      </c>
      <c r="F173" s="9" t="s">
        <v>494</v>
      </c>
      <c r="G173" s="9" t="s">
        <v>495</v>
      </c>
    </row>
    <row r="174" spans="1:7" ht="15">
      <c r="A174" s="1"/>
      <c r="B174" s="1"/>
      <c r="C174" s="1"/>
      <c r="D174" s="1"/>
      <c r="E174" s="6"/>
      <c r="F174" s="12" t="s">
        <v>504</v>
      </c>
      <c r="G174" s="18">
        <v>0</v>
      </c>
    </row>
    <row r="175" spans="5:7" ht="15">
      <c r="E175" s="6"/>
      <c r="F175" s="12" t="s">
        <v>505</v>
      </c>
      <c r="G175" s="23">
        <f>TRUNC((G163+G167+G172+G174),2)</f>
        <v>129.58</v>
      </c>
    </row>
    <row r="176" spans="5:7" ht="31.5">
      <c r="E176" s="12" t="str">
        <f>A6</f>
        <v>[2] Benefícios e despesas indiretas (B.D.I.) %</v>
      </c>
      <c r="F176" s="24">
        <f>A7</f>
        <v>0</v>
      </c>
      <c r="G176" s="24">
        <f>TRUNC((G175*F176)/100,2)</f>
        <v>0</v>
      </c>
    </row>
    <row r="177" spans="4:7" ht="21">
      <c r="D177" s="9" t="s">
        <v>595</v>
      </c>
      <c r="E177" s="12" t="s">
        <v>507</v>
      </c>
      <c r="F177" s="12" t="s">
        <v>588</v>
      </c>
      <c r="G177" s="25">
        <f>TRUNC((G175+G176),2)</f>
        <v>129.58</v>
      </c>
    </row>
    <row r="178" spans="1:7" ht="15">
      <c r="A178" s="118" t="s">
        <v>509</v>
      </c>
      <c r="B178" s="119"/>
      <c r="C178" s="119"/>
      <c r="D178" s="119"/>
      <c r="E178" s="119"/>
      <c r="F178" s="119"/>
      <c r="G178" s="119"/>
    </row>
    <row r="179" spans="1:7" ht="15.5">
      <c r="A179" s="9" t="s">
        <v>596</v>
      </c>
      <c r="B179" s="120" t="s">
        <v>597</v>
      </c>
      <c r="C179" s="121"/>
      <c r="D179" s="121"/>
      <c r="E179" s="121"/>
      <c r="F179" s="121"/>
      <c r="G179" s="121"/>
    </row>
    <row r="180" spans="2:3" ht="15">
      <c r="B180" s="9" t="s">
        <v>489</v>
      </c>
      <c r="C180" s="9" t="s">
        <v>6</v>
      </c>
    </row>
    <row r="181" spans="1:9" ht="21">
      <c r="A181" s="17" t="s">
        <v>63</v>
      </c>
      <c r="B181" s="2" t="s">
        <v>64</v>
      </c>
      <c r="C181" s="17" t="s">
        <v>559</v>
      </c>
      <c r="D181" s="2"/>
      <c r="E181" s="2"/>
      <c r="F181" s="2"/>
      <c r="G181" s="2"/>
      <c r="H181" s="2"/>
      <c r="I181" s="2"/>
    </row>
    <row r="182" spans="1:7" ht="15">
      <c r="A182" s="9" t="s">
        <v>491</v>
      </c>
      <c r="B182" s="9" t="s">
        <v>492</v>
      </c>
      <c r="C182" s="9" t="s">
        <v>6</v>
      </c>
      <c r="D182" s="9" t="s">
        <v>7</v>
      </c>
      <c r="E182" s="9" t="s">
        <v>493</v>
      </c>
      <c r="F182" s="9" t="s">
        <v>494</v>
      </c>
      <c r="G182" s="9" t="s">
        <v>495</v>
      </c>
    </row>
    <row r="183" spans="1:7" ht="15">
      <c r="A183" s="1"/>
      <c r="B183" s="1"/>
      <c r="C183" s="1"/>
      <c r="D183" s="1"/>
      <c r="E183" s="6"/>
      <c r="F183" s="12" t="s">
        <v>496</v>
      </c>
      <c r="G183" s="18">
        <v>0</v>
      </c>
    </row>
    <row r="184" spans="1:7" ht="15">
      <c r="A184" s="9" t="s">
        <v>491</v>
      </c>
      <c r="B184" s="9" t="s">
        <v>497</v>
      </c>
      <c r="C184" s="9" t="s">
        <v>6</v>
      </c>
      <c r="D184" s="9" t="s">
        <v>7</v>
      </c>
      <c r="E184" s="9" t="s">
        <v>493</v>
      </c>
      <c r="F184" s="9" t="s">
        <v>494</v>
      </c>
      <c r="G184" s="9" t="s">
        <v>495</v>
      </c>
    </row>
    <row r="185" spans="1:7" ht="15">
      <c r="A185" s="1"/>
      <c r="B185" s="1"/>
      <c r="C185" s="1"/>
      <c r="D185" s="1"/>
      <c r="E185" s="6"/>
      <c r="F185" s="12" t="s">
        <v>498</v>
      </c>
      <c r="G185" s="18">
        <v>0</v>
      </c>
    </row>
    <row r="186" spans="1:7" ht="15">
      <c r="A186" s="9" t="s">
        <v>491</v>
      </c>
      <c r="B186" s="9" t="s">
        <v>499</v>
      </c>
      <c r="C186" s="9" t="s">
        <v>6</v>
      </c>
      <c r="D186" s="9" t="s">
        <v>7</v>
      </c>
      <c r="E186" s="9" t="s">
        <v>493</v>
      </c>
      <c r="F186" s="9" t="s">
        <v>494</v>
      </c>
      <c r="G186" s="9" t="s">
        <v>495</v>
      </c>
    </row>
    <row r="187" spans="1:7" ht="15">
      <c r="A187" s="19" t="s">
        <v>598</v>
      </c>
      <c r="B187" s="1" t="s">
        <v>599</v>
      </c>
      <c r="C187" s="19" t="s">
        <v>53</v>
      </c>
      <c r="D187" s="20">
        <v>1</v>
      </c>
      <c r="E187" s="21">
        <f>Insumos!D7</f>
        <v>142</v>
      </c>
      <c r="F187" s="22"/>
      <c r="G187" s="21">
        <f>TRUNC(((D187+((D187*F187)/100))*E187),G4)</f>
        <v>142</v>
      </c>
    </row>
    <row r="188" spans="5:7" ht="15">
      <c r="E188" s="6"/>
      <c r="F188" s="12" t="s">
        <v>502</v>
      </c>
      <c r="G188" s="18">
        <f>SUM(G187:G187)</f>
        <v>142</v>
      </c>
    </row>
    <row r="189" spans="1:7" ht="15">
      <c r="A189" s="9" t="s">
        <v>491</v>
      </c>
      <c r="B189" s="9" t="s">
        <v>503</v>
      </c>
      <c r="C189" s="9" t="s">
        <v>6</v>
      </c>
      <c r="D189" s="9" t="s">
        <v>7</v>
      </c>
      <c r="E189" s="9" t="s">
        <v>493</v>
      </c>
      <c r="F189" s="9" t="s">
        <v>494</v>
      </c>
      <c r="G189" s="9" t="s">
        <v>495</v>
      </c>
    </row>
    <row r="190" spans="1:7" ht="15">
      <c r="A190" s="1"/>
      <c r="B190" s="1"/>
      <c r="C190" s="1"/>
      <c r="D190" s="1"/>
      <c r="E190" s="6"/>
      <c r="F190" s="12" t="s">
        <v>504</v>
      </c>
      <c r="G190" s="18">
        <v>0</v>
      </c>
    </row>
    <row r="191" spans="5:7" ht="15">
      <c r="E191" s="6"/>
      <c r="F191" s="12" t="s">
        <v>505</v>
      </c>
      <c r="G191" s="23">
        <f>TRUNC((G183+G185+G188+G190),2)</f>
        <v>142</v>
      </c>
    </row>
    <row r="192" spans="5:7" ht="31.5">
      <c r="E192" s="12" t="str">
        <f>A6</f>
        <v>[2] Benefícios e despesas indiretas (B.D.I.) %</v>
      </c>
      <c r="F192" s="24">
        <f>A7</f>
        <v>0</v>
      </c>
      <c r="G192" s="24">
        <f>TRUNC((G191*F192)/100,2)</f>
        <v>0</v>
      </c>
    </row>
    <row r="193" spans="4:7" ht="21">
      <c r="D193" s="9" t="s">
        <v>600</v>
      </c>
      <c r="E193" s="12" t="s">
        <v>507</v>
      </c>
      <c r="F193" s="12" t="s">
        <v>567</v>
      </c>
      <c r="G193" s="25">
        <f>TRUNC((G191+G192),2)</f>
        <v>142</v>
      </c>
    </row>
    <row r="194" spans="1:7" ht="15">
      <c r="A194" s="118" t="s">
        <v>509</v>
      </c>
      <c r="B194" s="119"/>
      <c r="C194" s="119"/>
      <c r="D194" s="119"/>
      <c r="E194" s="119"/>
      <c r="F194" s="119"/>
      <c r="G194" s="119"/>
    </row>
    <row r="195" spans="1:7" ht="15.5">
      <c r="A195" s="9" t="s">
        <v>601</v>
      </c>
      <c r="B195" s="120" t="s">
        <v>602</v>
      </c>
      <c r="C195" s="121"/>
      <c r="D195" s="121"/>
      <c r="E195" s="121"/>
      <c r="F195" s="121"/>
      <c r="G195" s="121"/>
    </row>
    <row r="196" spans="2:3" ht="15">
      <c r="B196" s="9" t="s">
        <v>489</v>
      </c>
      <c r="C196" s="9" t="s">
        <v>6</v>
      </c>
    </row>
    <row r="197" spans="1:9" ht="31.5">
      <c r="A197" s="17" t="s">
        <v>68</v>
      </c>
      <c r="B197" s="2" t="s">
        <v>69</v>
      </c>
      <c r="C197" s="17" t="s">
        <v>512</v>
      </c>
      <c r="D197" s="2"/>
      <c r="E197" s="2"/>
      <c r="F197" s="2"/>
      <c r="G197" s="2"/>
      <c r="H197" s="2"/>
      <c r="I197" s="2"/>
    </row>
    <row r="198" spans="1:7" ht="15">
      <c r="A198" s="9" t="s">
        <v>491</v>
      </c>
      <c r="B198" s="9" t="s">
        <v>492</v>
      </c>
      <c r="C198" s="9" t="s">
        <v>6</v>
      </c>
      <c r="D198" s="9" t="s">
        <v>7</v>
      </c>
      <c r="E198" s="9" t="s">
        <v>493</v>
      </c>
      <c r="F198" s="9" t="s">
        <v>494</v>
      </c>
      <c r="G198" s="9" t="s">
        <v>495</v>
      </c>
    </row>
    <row r="199" spans="1:7" ht="15">
      <c r="A199" s="19" t="s">
        <v>603</v>
      </c>
      <c r="B199" s="1" t="s">
        <v>604</v>
      </c>
      <c r="C199" s="19" t="s">
        <v>170</v>
      </c>
      <c r="D199" s="20">
        <v>0.14540000000000003</v>
      </c>
      <c r="E199" s="21">
        <f>Insumos!D24</f>
        <v>25.2421</v>
      </c>
      <c r="F199" s="22"/>
      <c r="G199" s="21">
        <f>TRUNC(((D199+((D199*F199)/100))*E199),G4)</f>
        <v>3.6702</v>
      </c>
    </row>
    <row r="200" spans="1:7" ht="15">
      <c r="A200" s="19" t="s">
        <v>605</v>
      </c>
      <c r="B200" s="1" t="s">
        <v>606</v>
      </c>
      <c r="C200" s="19" t="s">
        <v>170</v>
      </c>
      <c r="D200" s="20">
        <v>0.0146</v>
      </c>
      <c r="E200" s="21">
        <f>Insumos!D39</f>
        <v>80.3478</v>
      </c>
      <c r="F200" s="22"/>
      <c r="G200" s="21">
        <f>TRUNC(((D200+((D200*F200)/100))*E200),G4)</f>
        <v>1.173</v>
      </c>
    </row>
    <row r="201" spans="5:7" ht="15">
      <c r="E201" s="6"/>
      <c r="F201" s="12" t="s">
        <v>496</v>
      </c>
      <c r="G201" s="18">
        <f>SUM(G199:G200)</f>
        <v>4.8431999999999995</v>
      </c>
    </row>
    <row r="202" spans="1:7" ht="15">
      <c r="A202" s="9" t="s">
        <v>491</v>
      </c>
      <c r="B202" s="9" t="s">
        <v>497</v>
      </c>
      <c r="C202" s="9" t="s">
        <v>6</v>
      </c>
      <c r="D202" s="9" t="s">
        <v>7</v>
      </c>
      <c r="E202" s="9" t="s">
        <v>493</v>
      </c>
      <c r="F202" s="9" t="s">
        <v>494</v>
      </c>
      <c r="G202" s="9" t="s">
        <v>495</v>
      </c>
    </row>
    <row r="203" spans="1:7" ht="15">
      <c r="A203" s="19" t="s">
        <v>607</v>
      </c>
      <c r="B203" s="1" t="s">
        <v>608</v>
      </c>
      <c r="C203" s="19" t="s">
        <v>170</v>
      </c>
      <c r="D203" s="20">
        <v>0.32000000000000006</v>
      </c>
      <c r="E203" s="21">
        <f>Insumos!D10</f>
        <v>21.96</v>
      </c>
      <c r="F203" s="22">
        <v>3</v>
      </c>
      <c r="G203" s="21">
        <f>TRUNC(((D203+((D203*F203)/100))*E203),G4)</f>
        <v>7.238</v>
      </c>
    </row>
    <row r="204" spans="1:7" ht="21">
      <c r="A204" s="19" t="s">
        <v>515</v>
      </c>
      <c r="B204" s="1" t="s">
        <v>516</v>
      </c>
      <c r="C204" s="19" t="s">
        <v>170</v>
      </c>
      <c r="D204" s="20">
        <v>0.7000000000000001</v>
      </c>
      <c r="E204" s="21">
        <f>Insumos!D4</f>
        <v>15.87</v>
      </c>
      <c r="F204" s="22">
        <v>3</v>
      </c>
      <c r="G204" s="21">
        <f>TRUNC(((D204+((D204*F204)/100))*E204),G4)</f>
        <v>11.4422</v>
      </c>
    </row>
    <row r="205" spans="5:7" ht="15">
      <c r="E205" s="6"/>
      <c r="F205" s="12" t="s">
        <v>498</v>
      </c>
      <c r="G205" s="18">
        <f>SUM(G203:G204)</f>
        <v>18.6802</v>
      </c>
    </row>
    <row r="206" spans="1:7" ht="15">
      <c r="A206" s="9" t="s">
        <v>491</v>
      </c>
      <c r="B206" s="9" t="s">
        <v>499</v>
      </c>
      <c r="C206" s="9" t="s">
        <v>6</v>
      </c>
      <c r="D206" s="9" t="s">
        <v>7</v>
      </c>
      <c r="E206" s="9" t="s">
        <v>493</v>
      </c>
      <c r="F206" s="9" t="s">
        <v>494</v>
      </c>
      <c r="G206" s="9" t="s">
        <v>495</v>
      </c>
    </row>
    <row r="207" spans="1:7" ht="15">
      <c r="A207" s="19" t="s">
        <v>609</v>
      </c>
      <c r="B207" s="1" t="s">
        <v>610</v>
      </c>
      <c r="C207" s="19" t="s">
        <v>195</v>
      </c>
      <c r="D207" s="20">
        <v>0.0945</v>
      </c>
      <c r="E207" s="21">
        <f>Insumos!D16</f>
        <v>63.4</v>
      </c>
      <c r="F207" s="22"/>
      <c r="G207" s="21">
        <f>TRUNC(((D207+((D207*F207)/100))*E207),G4)</f>
        <v>5.9913</v>
      </c>
    </row>
    <row r="208" spans="1:7" ht="15">
      <c r="A208" s="19" t="s">
        <v>611</v>
      </c>
      <c r="B208" s="1" t="s">
        <v>612</v>
      </c>
      <c r="C208" s="19" t="s">
        <v>32</v>
      </c>
      <c r="D208" s="20">
        <v>0.0067</v>
      </c>
      <c r="E208" s="21">
        <f>Insumos!D50</f>
        <v>128.5</v>
      </c>
      <c r="F208" s="22"/>
      <c r="G208" s="21">
        <f>TRUNC(((D208+((D208*F208)/100))*E208),G4)</f>
        <v>0.8609</v>
      </c>
    </row>
    <row r="209" spans="1:7" ht="21">
      <c r="A209" s="19" t="s">
        <v>613</v>
      </c>
      <c r="B209" s="1" t="s">
        <v>614</v>
      </c>
      <c r="C209" s="19" t="s">
        <v>26</v>
      </c>
      <c r="D209" s="20">
        <v>1.05</v>
      </c>
      <c r="E209" s="21">
        <f>Insumos!D3</f>
        <v>83.2968</v>
      </c>
      <c r="F209" s="22"/>
      <c r="G209" s="21">
        <f>TRUNC(((D209+((D209*F209)/100))*E209),G4)</f>
        <v>87.4616</v>
      </c>
    </row>
    <row r="210" spans="1:7" ht="15">
      <c r="A210" s="19" t="s">
        <v>615</v>
      </c>
      <c r="B210" s="1" t="s">
        <v>616</v>
      </c>
      <c r="C210" s="19" t="s">
        <v>170</v>
      </c>
      <c r="D210" s="20">
        <v>0.1542</v>
      </c>
      <c r="E210" s="21">
        <f>Insumos!D62</f>
        <v>2.178</v>
      </c>
      <c r="F210" s="22"/>
      <c r="G210" s="21">
        <f>TRUNC(((D210+((D210*F210)/100))*E210),G4)</f>
        <v>0.3358</v>
      </c>
    </row>
    <row r="211" spans="1:7" ht="15">
      <c r="A211" s="19" t="s">
        <v>617</v>
      </c>
      <c r="B211" s="1" t="s">
        <v>618</v>
      </c>
      <c r="C211" s="19" t="s">
        <v>170</v>
      </c>
      <c r="D211" s="20">
        <v>0.0058000000000000005</v>
      </c>
      <c r="E211" s="21">
        <f>Insumos!D96</f>
        <v>8.0492</v>
      </c>
      <c r="F211" s="22"/>
      <c r="G211" s="21">
        <f>TRUNC(((D211+((D211*F211)/100))*E211),G4)</f>
        <v>0.0466</v>
      </c>
    </row>
    <row r="212" spans="5:7" ht="15">
      <c r="E212" s="6"/>
      <c r="F212" s="12" t="s">
        <v>502</v>
      </c>
      <c r="G212" s="18">
        <f>SUM(G207:G211)</f>
        <v>94.6962</v>
      </c>
    </row>
    <row r="213" spans="1:7" ht="15">
      <c r="A213" s="9" t="s">
        <v>491</v>
      </c>
      <c r="B213" s="9" t="s">
        <v>503</v>
      </c>
      <c r="C213" s="9" t="s">
        <v>6</v>
      </c>
      <c r="D213" s="9" t="s">
        <v>7</v>
      </c>
      <c r="E213" s="9" t="s">
        <v>493</v>
      </c>
      <c r="F213" s="9" t="s">
        <v>494</v>
      </c>
      <c r="G213" s="9" t="s">
        <v>495</v>
      </c>
    </row>
    <row r="214" spans="1:7" ht="15">
      <c r="A214" s="1"/>
      <c r="B214" s="1"/>
      <c r="C214" s="1"/>
      <c r="D214" s="1"/>
      <c r="E214" s="6"/>
      <c r="F214" s="12" t="s">
        <v>504</v>
      </c>
      <c r="G214" s="18">
        <v>0</v>
      </c>
    </row>
    <row r="215" spans="5:7" ht="15">
      <c r="E215" s="6"/>
      <c r="F215" s="12" t="s">
        <v>505</v>
      </c>
      <c r="G215" s="23">
        <f>TRUNC((G201+G205+G212+G214),2)</f>
        <v>118.21</v>
      </c>
    </row>
    <row r="216" spans="5:7" ht="31.5">
      <c r="E216" s="12" t="str">
        <f>A6</f>
        <v>[2] Benefícios e despesas indiretas (B.D.I.) %</v>
      </c>
      <c r="F216" s="24">
        <f>A7</f>
        <v>0</v>
      </c>
      <c r="G216" s="24">
        <f>TRUNC((G215*F216)/100,2)</f>
        <v>0</v>
      </c>
    </row>
    <row r="217" spans="4:7" ht="21">
      <c r="D217" s="9" t="s">
        <v>619</v>
      </c>
      <c r="E217" s="12" t="s">
        <v>507</v>
      </c>
      <c r="F217" s="12" t="s">
        <v>524</v>
      </c>
      <c r="G217" s="25">
        <f>TRUNC((G215+G216),2)</f>
        <v>118.21</v>
      </c>
    </row>
    <row r="218" spans="1:7" ht="15">
      <c r="A218" s="118" t="s">
        <v>509</v>
      </c>
      <c r="B218" s="119"/>
      <c r="C218" s="119"/>
      <c r="D218" s="119"/>
      <c r="E218" s="119"/>
      <c r="F218" s="119"/>
      <c r="G218" s="119"/>
    </row>
    <row r="219" spans="1:7" ht="15.5">
      <c r="A219" s="9" t="s">
        <v>620</v>
      </c>
      <c r="B219" s="120" t="s">
        <v>621</v>
      </c>
      <c r="C219" s="121"/>
      <c r="D219" s="121"/>
      <c r="E219" s="121"/>
      <c r="F219" s="121"/>
      <c r="G219" s="121"/>
    </row>
    <row r="220" spans="2:3" ht="15">
      <c r="B220" s="9" t="s">
        <v>489</v>
      </c>
      <c r="C220" s="9" t="s">
        <v>6</v>
      </c>
    </row>
    <row r="221" spans="1:9" ht="42">
      <c r="A221" s="17" t="s">
        <v>71</v>
      </c>
      <c r="B221" s="2" t="s">
        <v>72</v>
      </c>
      <c r="C221" s="17" t="s">
        <v>559</v>
      </c>
      <c r="D221" s="2"/>
      <c r="E221" s="2"/>
      <c r="F221" s="2"/>
      <c r="G221" s="2"/>
      <c r="H221" s="2"/>
      <c r="I221" s="2"/>
    </row>
    <row r="222" spans="1:7" ht="15">
      <c r="A222" s="9" t="s">
        <v>491</v>
      </c>
      <c r="B222" s="9" t="s">
        <v>492</v>
      </c>
      <c r="C222" s="9" t="s">
        <v>6</v>
      </c>
      <c r="D222" s="9" t="s">
        <v>7</v>
      </c>
      <c r="E222" s="9" t="s">
        <v>493</v>
      </c>
      <c r="F222" s="9" t="s">
        <v>494</v>
      </c>
      <c r="G222" s="9" t="s">
        <v>495</v>
      </c>
    </row>
    <row r="223" spans="1:7" ht="15">
      <c r="A223" s="1"/>
      <c r="B223" s="1"/>
      <c r="C223" s="1"/>
      <c r="D223" s="1"/>
      <c r="E223" s="6"/>
      <c r="F223" s="12" t="s">
        <v>496</v>
      </c>
      <c r="G223" s="18">
        <v>0</v>
      </c>
    </row>
    <row r="224" spans="1:7" ht="15">
      <c r="A224" s="9" t="s">
        <v>491</v>
      </c>
      <c r="B224" s="9" t="s">
        <v>497</v>
      </c>
      <c r="C224" s="9" t="s">
        <v>6</v>
      </c>
      <c r="D224" s="9" t="s">
        <v>7</v>
      </c>
      <c r="E224" s="9" t="s">
        <v>493</v>
      </c>
      <c r="F224" s="9" t="s">
        <v>494</v>
      </c>
      <c r="G224" s="9" t="s">
        <v>495</v>
      </c>
    </row>
    <row r="225" spans="1:7" ht="15">
      <c r="A225" s="19" t="s">
        <v>607</v>
      </c>
      <c r="B225" s="1" t="s">
        <v>608</v>
      </c>
      <c r="C225" s="19" t="s">
        <v>170</v>
      </c>
      <c r="D225" s="20">
        <v>0.24400000000000002</v>
      </c>
      <c r="E225" s="21">
        <f>Insumos!D10</f>
        <v>21.96</v>
      </c>
      <c r="F225" s="22">
        <v>3</v>
      </c>
      <c r="G225" s="21">
        <f>TRUNC(((D225+((D225*F225)/100))*E225),G4)</f>
        <v>5.5189</v>
      </c>
    </row>
    <row r="226" spans="1:7" ht="21">
      <c r="A226" s="19" t="s">
        <v>515</v>
      </c>
      <c r="B226" s="1" t="s">
        <v>516</v>
      </c>
      <c r="C226" s="19" t="s">
        <v>170</v>
      </c>
      <c r="D226" s="20">
        <v>1.9500000000000002</v>
      </c>
      <c r="E226" s="21">
        <f>Insumos!D4</f>
        <v>15.87</v>
      </c>
      <c r="F226" s="22">
        <v>3</v>
      </c>
      <c r="G226" s="21">
        <f>TRUNC(((D226+((D226*F226)/100))*E226),G4)</f>
        <v>31.8748</v>
      </c>
    </row>
    <row r="227" spans="5:7" ht="15">
      <c r="E227" s="6"/>
      <c r="F227" s="12" t="s">
        <v>498</v>
      </c>
      <c r="G227" s="18">
        <f>SUM(G225:G226)</f>
        <v>37.3937</v>
      </c>
    </row>
    <row r="228" spans="1:7" ht="15">
      <c r="A228" s="9" t="s">
        <v>491</v>
      </c>
      <c r="B228" s="9" t="s">
        <v>499</v>
      </c>
      <c r="C228" s="9" t="s">
        <v>6</v>
      </c>
      <c r="D228" s="9" t="s">
        <v>7</v>
      </c>
      <c r="E228" s="9" t="s">
        <v>493</v>
      </c>
      <c r="F228" s="9" t="s">
        <v>494</v>
      </c>
      <c r="G228" s="9" t="s">
        <v>495</v>
      </c>
    </row>
    <row r="229" spans="1:7" ht="15">
      <c r="A229" s="19" t="s">
        <v>564</v>
      </c>
      <c r="B229" s="1" t="s">
        <v>565</v>
      </c>
      <c r="C229" s="19" t="s">
        <v>32</v>
      </c>
      <c r="D229" s="20">
        <v>0.0025</v>
      </c>
      <c r="E229" s="21">
        <f>Insumos!D60</f>
        <v>436.2256</v>
      </c>
      <c r="F229" s="22"/>
      <c r="G229" s="21">
        <f>TRUNC(((D229+((D229*F229)/100))*E229),G4)</f>
        <v>1.0905</v>
      </c>
    </row>
    <row r="230" spans="1:7" ht="15">
      <c r="A230" s="19" t="s">
        <v>622</v>
      </c>
      <c r="B230" s="1" t="s">
        <v>623</v>
      </c>
      <c r="C230" s="19" t="s">
        <v>32</v>
      </c>
      <c r="D230" s="20">
        <v>0.062</v>
      </c>
      <c r="E230" s="21">
        <f>Insumos!D19</f>
        <v>375.9477</v>
      </c>
      <c r="F230" s="22"/>
      <c r="G230" s="21">
        <f>TRUNC(((D230+((D230*F230)/100))*E230),G4)</f>
        <v>23.3087</v>
      </c>
    </row>
    <row r="231" spans="1:7" ht="15">
      <c r="A231" s="19" t="s">
        <v>624</v>
      </c>
      <c r="B231" s="1" t="s">
        <v>625</v>
      </c>
      <c r="C231" s="19" t="s">
        <v>26</v>
      </c>
      <c r="D231" s="20">
        <v>0.93</v>
      </c>
      <c r="E231" s="21">
        <f>Insumos!D11</f>
        <v>34.3111</v>
      </c>
      <c r="F231" s="22"/>
      <c r="G231" s="21">
        <f>TRUNC(((D231+((D231*F231)/100))*E231),G4)</f>
        <v>31.9093</v>
      </c>
    </row>
    <row r="232" spans="1:7" ht="15">
      <c r="A232" s="19" t="s">
        <v>626</v>
      </c>
      <c r="B232" s="1" t="s">
        <v>627</v>
      </c>
      <c r="C232" s="19" t="s">
        <v>32</v>
      </c>
      <c r="D232" s="20">
        <v>0.062</v>
      </c>
      <c r="E232" s="21">
        <f>Insumos!D43</f>
        <v>71.7317</v>
      </c>
      <c r="F232" s="22"/>
      <c r="G232" s="21">
        <f>TRUNC(((D232+((D232*F232)/100))*E232),G4)</f>
        <v>4.4473</v>
      </c>
    </row>
    <row r="233" spans="1:7" ht="15">
      <c r="A233" s="19" t="s">
        <v>628</v>
      </c>
      <c r="B233" s="1" t="s">
        <v>629</v>
      </c>
      <c r="C233" s="19" t="s">
        <v>32</v>
      </c>
      <c r="D233" s="20">
        <v>0.062</v>
      </c>
      <c r="E233" s="21">
        <f>Insumos!D44</f>
        <v>64.4273</v>
      </c>
      <c r="F233" s="22"/>
      <c r="G233" s="21">
        <f>TRUNC(((D233+((D233*F233)/100))*E233),G4)</f>
        <v>3.9944</v>
      </c>
    </row>
    <row r="234" spans="5:7" ht="15">
      <c r="E234" s="6"/>
      <c r="F234" s="12" t="s">
        <v>502</v>
      </c>
      <c r="G234" s="18">
        <f>SUM(G229:G233)</f>
        <v>64.7502</v>
      </c>
    </row>
    <row r="235" spans="1:7" ht="15">
      <c r="A235" s="9" t="s">
        <v>491</v>
      </c>
      <c r="B235" s="9" t="s">
        <v>503</v>
      </c>
      <c r="C235" s="9" t="s">
        <v>6</v>
      </c>
      <c r="D235" s="9" t="s">
        <v>7</v>
      </c>
      <c r="E235" s="9" t="s">
        <v>493</v>
      </c>
      <c r="F235" s="9" t="s">
        <v>494</v>
      </c>
      <c r="G235" s="9" t="s">
        <v>495</v>
      </c>
    </row>
    <row r="236" spans="1:7" ht="15">
      <c r="A236" s="1"/>
      <c r="B236" s="1"/>
      <c r="C236" s="1"/>
      <c r="D236" s="1"/>
      <c r="E236" s="6"/>
      <c r="F236" s="12" t="s">
        <v>504</v>
      </c>
      <c r="G236" s="18">
        <v>0</v>
      </c>
    </row>
    <row r="237" spans="5:7" ht="15">
      <c r="E237" s="6"/>
      <c r="F237" s="12" t="s">
        <v>505</v>
      </c>
      <c r="G237" s="23">
        <f>TRUNC((G223+G227+G234+G236),2)</f>
        <v>102.14</v>
      </c>
    </row>
    <row r="238" spans="5:7" ht="31.5">
      <c r="E238" s="12" t="str">
        <f>A6</f>
        <v>[2] Benefícios e despesas indiretas (B.D.I.) %</v>
      </c>
      <c r="F238" s="24">
        <f>A7</f>
        <v>0</v>
      </c>
      <c r="G238" s="24">
        <f>TRUNC((G237*F238)/100,2)</f>
        <v>0</v>
      </c>
    </row>
    <row r="239" spans="4:7" ht="21">
      <c r="D239" s="9" t="s">
        <v>630</v>
      </c>
      <c r="E239" s="12" t="s">
        <v>507</v>
      </c>
      <c r="F239" s="12" t="s">
        <v>567</v>
      </c>
      <c r="G239" s="25">
        <f>TRUNC((G237+G238),2)</f>
        <v>102.14</v>
      </c>
    </row>
    <row r="240" spans="1:7" ht="15">
      <c r="A240" s="118" t="s">
        <v>509</v>
      </c>
      <c r="B240" s="119"/>
      <c r="C240" s="119"/>
      <c r="D240" s="119"/>
      <c r="E240" s="119"/>
      <c r="F240" s="119"/>
      <c r="G240" s="119"/>
    </row>
    <row r="241" spans="1:7" ht="15.5">
      <c r="A241" s="9" t="s">
        <v>631</v>
      </c>
      <c r="B241" s="120" t="s">
        <v>632</v>
      </c>
      <c r="C241" s="121"/>
      <c r="D241" s="121"/>
      <c r="E241" s="121"/>
      <c r="F241" s="121"/>
      <c r="G241" s="121"/>
    </row>
    <row r="242" spans="2:3" ht="15">
      <c r="B242" s="9" t="s">
        <v>489</v>
      </c>
      <c r="C242" s="9" t="s">
        <v>6</v>
      </c>
    </row>
    <row r="243" spans="1:9" ht="42">
      <c r="A243" s="17" t="s">
        <v>76</v>
      </c>
      <c r="B243" s="2" t="s">
        <v>77</v>
      </c>
      <c r="C243" s="17" t="s">
        <v>512</v>
      </c>
      <c r="D243" s="2"/>
      <c r="E243" s="2"/>
      <c r="F243" s="2"/>
      <c r="G243" s="2"/>
      <c r="H243" s="2"/>
      <c r="I243" s="2"/>
    </row>
    <row r="244" spans="1:7" ht="15">
      <c r="A244" s="9" t="s">
        <v>491</v>
      </c>
      <c r="B244" s="9" t="s">
        <v>492</v>
      </c>
      <c r="C244" s="9" t="s">
        <v>6</v>
      </c>
      <c r="D244" s="9" t="s">
        <v>7</v>
      </c>
      <c r="E244" s="9" t="s">
        <v>493</v>
      </c>
      <c r="F244" s="9" t="s">
        <v>494</v>
      </c>
      <c r="G244" s="9" t="s">
        <v>495</v>
      </c>
    </row>
    <row r="245" spans="1:7" ht="15">
      <c r="A245" s="1"/>
      <c r="B245" s="1"/>
      <c r="C245" s="1"/>
      <c r="D245" s="1"/>
      <c r="E245" s="6"/>
      <c r="F245" s="12" t="s">
        <v>496</v>
      </c>
      <c r="G245" s="18">
        <v>0</v>
      </c>
    </row>
    <row r="246" spans="1:7" ht="15">
      <c r="A246" s="9" t="s">
        <v>491</v>
      </c>
      <c r="B246" s="9" t="s">
        <v>497</v>
      </c>
      <c r="C246" s="9" t="s">
        <v>6</v>
      </c>
      <c r="D246" s="9" t="s">
        <v>7</v>
      </c>
      <c r="E246" s="9" t="s">
        <v>493</v>
      </c>
      <c r="F246" s="9" t="s">
        <v>494</v>
      </c>
      <c r="G246" s="9" t="s">
        <v>495</v>
      </c>
    </row>
    <row r="247" spans="1:7" ht="21">
      <c r="A247" s="19" t="s">
        <v>633</v>
      </c>
      <c r="B247" s="1" t="s">
        <v>634</v>
      </c>
      <c r="C247" s="19" t="s">
        <v>170</v>
      </c>
      <c r="D247" s="20">
        <v>0.7500000000000001</v>
      </c>
      <c r="E247" s="21">
        <f>Insumos!D55</f>
        <v>12.44</v>
      </c>
      <c r="F247" s="22">
        <v>3</v>
      </c>
      <c r="G247" s="21">
        <f>TRUNC(((D247+((D247*F247)/100))*E247),G4)</f>
        <v>9.6099</v>
      </c>
    </row>
    <row r="248" spans="5:7" ht="15">
      <c r="E248" s="6"/>
      <c r="F248" s="12" t="s">
        <v>498</v>
      </c>
      <c r="G248" s="18">
        <f>SUM(G247:G247)</f>
        <v>9.6099</v>
      </c>
    </row>
    <row r="249" spans="1:7" ht="15">
      <c r="A249" s="9" t="s">
        <v>491</v>
      </c>
      <c r="B249" s="9" t="s">
        <v>499</v>
      </c>
      <c r="C249" s="9" t="s">
        <v>6</v>
      </c>
      <c r="D249" s="9" t="s">
        <v>7</v>
      </c>
      <c r="E249" s="9" t="s">
        <v>493</v>
      </c>
      <c r="F249" s="9" t="s">
        <v>494</v>
      </c>
      <c r="G249" s="9" t="s">
        <v>495</v>
      </c>
    </row>
    <row r="250" spans="1:7" ht="15">
      <c r="A250" s="19" t="s">
        <v>635</v>
      </c>
      <c r="B250" s="1" t="s">
        <v>636</v>
      </c>
      <c r="C250" s="19" t="s">
        <v>26</v>
      </c>
      <c r="D250" s="20">
        <v>1.02</v>
      </c>
      <c r="E250" s="21">
        <f>Insumos!D54</f>
        <v>9.5</v>
      </c>
      <c r="F250" s="22"/>
      <c r="G250" s="21">
        <f>TRUNC(((D250+((D250*F250)/100))*E250),G4)</f>
        <v>9.69</v>
      </c>
    </row>
    <row r="251" spans="5:7" ht="15">
      <c r="E251" s="6"/>
      <c r="F251" s="12" t="s">
        <v>502</v>
      </c>
      <c r="G251" s="18">
        <f>SUM(G250:G250)</f>
        <v>9.69</v>
      </c>
    </row>
    <row r="252" spans="1:7" ht="15">
      <c r="A252" s="9" t="s">
        <v>491</v>
      </c>
      <c r="B252" s="9" t="s">
        <v>503</v>
      </c>
      <c r="C252" s="9" t="s">
        <v>6</v>
      </c>
      <c r="D252" s="9" t="s">
        <v>7</v>
      </c>
      <c r="E252" s="9" t="s">
        <v>493</v>
      </c>
      <c r="F252" s="9" t="s">
        <v>494</v>
      </c>
      <c r="G252" s="9" t="s">
        <v>495</v>
      </c>
    </row>
    <row r="253" spans="1:7" ht="15">
      <c r="A253" s="1"/>
      <c r="B253" s="1"/>
      <c r="C253" s="1"/>
      <c r="D253" s="1"/>
      <c r="E253" s="6"/>
      <c r="F253" s="12" t="s">
        <v>504</v>
      </c>
      <c r="G253" s="18">
        <v>0</v>
      </c>
    </row>
    <row r="254" spans="5:7" ht="15">
      <c r="E254" s="6"/>
      <c r="F254" s="12" t="s">
        <v>505</v>
      </c>
      <c r="G254" s="23">
        <f>TRUNC((G245+G248+G251+G253),2)</f>
        <v>19.29</v>
      </c>
    </row>
    <row r="255" spans="5:7" ht="31.5">
      <c r="E255" s="12" t="str">
        <f>A6</f>
        <v>[2] Benefícios e despesas indiretas (B.D.I.) %</v>
      </c>
      <c r="F255" s="24">
        <f>A7</f>
        <v>0</v>
      </c>
      <c r="G255" s="24">
        <f>TRUNC((G254*F255)/100,2)</f>
        <v>0</v>
      </c>
    </row>
    <row r="256" spans="4:7" ht="21">
      <c r="D256" s="9" t="s">
        <v>637</v>
      </c>
      <c r="E256" s="12" t="s">
        <v>507</v>
      </c>
      <c r="F256" s="12" t="s">
        <v>524</v>
      </c>
      <c r="G256" s="25">
        <f>TRUNC((G254+G255),2)</f>
        <v>19.29</v>
      </c>
    </row>
    <row r="257" spans="1:7" ht="15">
      <c r="A257" s="118" t="s">
        <v>509</v>
      </c>
      <c r="B257" s="119"/>
      <c r="C257" s="119"/>
      <c r="D257" s="119"/>
      <c r="E257" s="119"/>
      <c r="F257" s="119"/>
      <c r="G257" s="119"/>
    </row>
    <row r="258" spans="1:7" ht="15.5">
      <c r="A258" s="9" t="s">
        <v>638</v>
      </c>
      <c r="B258" s="120" t="s">
        <v>639</v>
      </c>
      <c r="C258" s="121"/>
      <c r="D258" s="121"/>
      <c r="E258" s="121"/>
      <c r="F258" s="121"/>
      <c r="G258" s="121"/>
    </row>
    <row r="259" spans="2:3" ht="15">
      <c r="B259" s="9" t="s">
        <v>489</v>
      </c>
      <c r="C259" s="9" t="s">
        <v>6</v>
      </c>
    </row>
    <row r="260" spans="1:9" ht="52.5">
      <c r="A260" s="17" t="s">
        <v>79</v>
      </c>
      <c r="B260" s="2" t="s">
        <v>80</v>
      </c>
      <c r="C260" s="17" t="s">
        <v>570</v>
      </c>
      <c r="D260" s="2"/>
      <c r="E260" s="2"/>
      <c r="F260" s="2"/>
      <c r="G260" s="2"/>
      <c r="H260" s="2"/>
      <c r="I260" s="2"/>
    </row>
    <row r="261" spans="1:7" ht="15">
      <c r="A261" s="9" t="s">
        <v>491</v>
      </c>
      <c r="B261" s="9" t="s">
        <v>492</v>
      </c>
      <c r="C261" s="9" t="s">
        <v>6</v>
      </c>
      <c r="D261" s="9" t="s">
        <v>7</v>
      </c>
      <c r="E261" s="9" t="s">
        <v>493</v>
      </c>
      <c r="F261" s="9" t="s">
        <v>494</v>
      </c>
      <c r="G261" s="9" t="s">
        <v>495</v>
      </c>
    </row>
    <row r="262" spans="1:7" ht="15">
      <c r="A262" s="1"/>
      <c r="B262" s="1"/>
      <c r="C262" s="1"/>
      <c r="D262" s="1"/>
      <c r="E262" s="6"/>
      <c r="F262" s="12" t="s">
        <v>496</v>
      </c>
      <c r="G262" s="18">
        <v>0</v>
      </c>
    </row>
    <row r="263" spans="1:7" ht="15">
      <c r="A263" s="9" t="s">
        <v>491</v>
      </c>
      <c r="B263" s="9" t="s">
        <v>497</v>
      </c>
      <c r="C263" s="9" t="s">
        <v>6</v>
      </c>
      <c r="D263" s="9" t="s">
        <v>7</v>
      </c>
      <c r="E263" s="9" t="s">
        <v>493</v>
      </c>
      <c r="F263" s="9" t="s">
        <v>494</v>
      </c>
      <c r="G263" s="9" t="s">
        <v>495</v>
      </c>
    </row>
    <row r="264" spans="1:7" ht="21">
      <c r="A264" s="19" t="s">
        <v>513</v>
      </c>
      <c r="B264" s="1" t="s">
        <v>514</v>
      </c>
      <c r="C264" s="19" t="s">
        <v>170</v>
      </c>
      <c r="D264" s="20">
        <v>22</v>
      </c>
      <c r="E264" s="21">
        <f>Insumos!D8</f>
        <v>23.62</v>
      </c>
      <c r="F264" s="22">
        <v>3</v>
      </c>
      <c r="G264" s="21">
        <f>TRUNC(((D264+((D264*F264)/100))*E264),G4)</f>
        <v>535.2292</v>
      </c>
    </row>
    <row r="265" spans="1:7" ht="15">
      <c r="A265" s="19" t="s">
        <v>640</v>
      </c>
      <c r="B265" s="1" t="s">
        <v>641</v>
      </c>
      <c r="C265" s="19" t="s">
        <v>170</v>
      </c>
      <c r="D265" s="20">
        <v>4</v>
      </c>
      <c r="E265" s="21">
        <f>Insumos!D25</f>
        <v>21.96</v>
      </c>
      <c r="F265" s="22">
        <v>3</v>
      </c>
      <c r="G265" s="21">
        <f>TRUNC(((D265+((D265*F265)/100))*E265),G4)</f>
        <v>90.4752</v>
      </c>
    </row>
    <row r="266" spans="1:7" ht="21">
      <c r="A266" s="19" t="s">
        <v>515</v>
      </c>
      <c r="B266" s="1" t="s">
        <v>516</v>
      </c>
      <c r="C266" s="19" t="s">
        <v>170</v>
      </c>
      <c r="D266" s="20">
        <v>26</v>
      </c>
      <c r="E266" s="21">
        <f>Insumos!D4</f>
        <v>15.87</v>
      </c>
      <c r="F266" s="22">
        <v>3</v>
      </c>
      <c r="G266" s="21">
        <f>TRUNC(((D266+((D266*F266)/100))*E266),G4)</f>
        <v>424.9986</v>
      </c>
    </row>
    <row r="267" spans="5:7" ht="15">
      <c r="E267" s="6"/>
      <c r="F267" s="12" t="s">
        <v>498</v>
      </c>
      <c r="G267" s="18">
        <f>SUM(G264:G266)</f>
        <v>1050.703</v>
      </c>
    </row>
    <row r="268" spans="1:7" ht="15">
      <c r="A268" s="9" t="s">
        <v>491</v>
      </c>
      <c r="B268" s="9" t="s">
        <v>499</v>
      </c>
      <c r="C268" s="9" t="s">
        <v>6</v>
      </c>
      <c r="D268" s="9" t="s">
        <v>7</v>
      </c>
      <c r="E268" s="9" t="s">
        <v>493</v>
      </c>
      <c r="F268" s="9" t="s">
        <v>494</v>
      </c>
      <c r="G268" s="9" t="s">
        <v>495</v>
      </c>
    </row>
    <row r="269" spans="1:7" ht="21">
      <c r="A269" s="19" t="s">
        <v>642</v>
      </c>
      <c r="B269" s="1" t="s">
        <v>643</v>
      </c>
      <c r="C269" s="19" t="s">
        <v>206</v>
      </c>
      <c r="D269" s="20">
        <v>37.6</v>
      </c>
      <c r="E269" s="21">
        <f>Insumos!D21</f>
        <v>10.8</v>
      </c>
      <c r="F269" s="22"/>
      <c r="G269" s="21">
        <f>TRUNC(((D269+((D269*F269)/100))*E269),G4)</f>
        <v>406.08</v>
      </c>
    </row>
    <row r="270" spans="1:7" ht="15">
      <c r="A270" s="19" t="s">
        <v>644</v>
      </c>
      <c r="B270" s="1" t="s">
        <v>645</v>
      </c>
      <c r="C270" s="19" t="s">
        <v>32</v>
      </c>
      <c r="D270" s="20">
        <v>0.04</v>
      </c>
      <c r="E270" s="21">
        <f>Insumos!D23</f>
        <v>9060</v>
      </c>
      <c r="F270" s="22"/>
      <c r="G270" s="21">
        <f>TRUNC(((D270+((D270*F270)/100))*E270),G4)</f>
        <v>362.4</v>
      </c>
    </row>
    <row r="271" spans="1:7" ht="15">
      <c r="A271" s="19" t="s">
        <v>622</v>
      </c>
      <c r="B271" s="1" t="s">
        <v>623</v>
      </c>
      <c r="C271" s="19" t="s">
        <v>32</v>
      </c>
      <c r="D271" s="20">
        <v>0.027</v>
      </c>
      <c r="E271" s="21">
        <f>Insumos!D19</f>
        <v>375.9477</v>
      </c>
      <c r="F271" s="22"/>
      <c r="G271" s="21">
        <f>TRUNC(((D271+((D271*F271)/100))*E271),G4)</f>
        <v>10.1505</v>
      </c>
    </row>
    <row r="272" spans="1:7" ht="15">
      <c r="A272" s="19" t="s">
        <v>646</v>
      </c>
      <c r="B272" s="1" t="s">
        <v>647</v>
      </c>
      <c r="C272" s="19" t="s">
        <v>32</v>
      </c>
      <c r="D272" s="20">
        <v>0.027</v>
      </c>
      <c r="E272" s="21">
        <f>Insumos!D99</f>
        <v>173.9515</v>
      </c>
      <c r="F272" s="22"/>
      <c r="G272" s="21">
        <f>TRUNC(((D272+((D272*F272)/100))*E272),G4)</f>
        <v>4.6966</v>
      </c>
    </row>
    <row r="273" spans="1:7" ht="15">
      <c r="A273" s="19" t="s">
        <v>648</v>
      </c>
      <c r="B273" s="1" t="s">
        <v>649</v>
      </c>
      <c r="C273" s="19" t="s">
        <v>57</v>
      </c>
      <c r="D273" s="20">
        <v>32</v>
      </c>
      <c r="E273" s="21">
        <f>Insumos!D64</f>
        <v>0.97</v>
      </c>
      <c r="F273" s="22"/>
      <c r="G273" s="21">
        <f>TRUNC(((D273+((D273*F273)/100))*E273),G4)</f>
        <v>31.04</v>
      </c>
    </row>
    <row r="274" spans="1:7" ht="15">
      <c r="A274" s="19" t="s">
        <v>650</v>
      </c>
      <c r="B274" s="1" t="s">
        <v>651</v>
      </c>
      <c r="C274" s="19" t="s">
        <v>32</v>
      </c>
      <c r="D274" s="20">
        <v>0.027</v>
      </c>
      <c r="E274" s="21">
        <f>Insumos!D84</f>
        <v>108.9808</v>
      </c>
      <c r="F274" s="22"/>
      <c r="G274" s="21">
        <f>TRUNC(((D274+((D274*F274)/100))*E274),G4)</f>
        <v>2.9424</v>
      </c>
    </row>
    <row r="275" spans="1:7" ht="15">
      <c r="A275" s="19" t="s">
        <v>652</v>
      </c>
      <c r="B275" s="1" t="s">
        <v>653</v>
      </c>
      <c r="C275" s="19" t="s">
        <v>225</v>
      </c>
      <c r="D275" s="20">
        <v>0.02</v>
      </c>
      <c r="E275" s="21">
        <f>Insumos!D86</f>
        <v>84.9</v>
      </c>
      <c r="F275" s="22"/>
      <c r="G275" s="21">
        <f>TRUNC(((D275+((D275*F275)/100))*E275),G4)</f>
        <v>1.698</v>
      </c>
    </row>
    <row r="276" spans="5:7" ht="15">
      <c r="E276" s="6"/>
      <c r="F276" s="12" t="s">
        <v>502</v>
      </c>
      <c r="G276" s="18">
        <f>SUM(G269:G275)</f>
        <v>819.0074999999999</v>
      </c>
    </row>
    <row r="277" spans="1:7" ht="15">
      <c r="A277" s="9" t="s">
        <v>491</v>
      </c>
      <c r="B277" s="9" t="s">
        <v>503</v>
      </c>
      <c r="C277" s="9" t="s">
        <v>6</v>
      </c>
      <c r="D277" s="9" t="s">
        <v>7</v>
      </c>
      <c r="E277" s="9" t="s">
        <v>493</v>
      </c>
      <c r="F277" s="9" t="s">
        <v>494</v>
      </c>
      <c r="G277" s="9" t="s">
        <v>495</v>
      </c>
    </row>
    <row r="278" spans="1:7" ht="15">
      <c r="A278" s="1"/>
      <c r="B278" s="1"/>
      <c r="C278" s="1"/>
      <c r="D278" s="1"/>
      <c r="E278" s="6"/>
      <c r="F278" s="12" t="s">
        <v>504</v>
      </c>
      <c r="G278" s="18">
        <v>0</v>
      </c>
    </row>
    <row r="279" spans="5:7" ht="15">
      <c r="E279" s="6"/>
      <c r="F279" s="12" t="s">
        <v>505</v>
      </c>
      <c r="G279" s="23">
        <f>TRUNC((G262+G267+G276+G278),2)</f>
        <v>1869.71</v>
      </c>
    </row>
    <row r="280" spans="5:7" ht="31.5">
      <c r="E280" s="12" t="str">
        <f>A6</f>
        <v>[2] Benefícios e despesas indiretas (B.D.I.) %</v>
      </c>
      <c r="F280" s="24">
        <f>A7</f>
        <v>0</v>
      </c>
      <c r="G280" s="24">
        <f>TRUNC((G279*F280)/100,2)</f>
        <v>0</v>
      </c>
    </row>
    <row r="281" spans="4:7" ht="21">
      <c r="D281" s="9" t="s">
        <v>654</v>
      </c>
      <c r="E281" s="12" t="s">
        <v>507</v>
      </c>
      <c r="F281" s="12" t="s">
        <v>588</v>
      </c>
      <c r="G281" s="25">
        <f>TRUNC((G279+G280),2)</f>
        <v>1869.71</v>
      </c>
    </row>
    <row r="282" spans="1:7" ht="15">
      <c r="A282" s="118" t="s">
        <v>509</v>
      </c>
      <c r="B282" s="119"/>
      <c r="C282" s="119"/>
      <c r="D282" s="119"/>
      <c r="E282" s="119"/>
      <c r="F282" s="119"/>
      <c r="G282" s="119"/>
    </row>
    <row r="283" spans="1:7" ht="15.5">
      <c r="A283" s="9" t="s">
        <v>655</v>
      </c>
      <c r="B283" s="120" t="s">
        <v>656</v>
      </c>
      <c r="C283" s="121"/>
      <c r="D283" s="121"/>
      <c r="E283" s="121"/>
      <c r="F283" s="121"/>
      <c r="G283" s="121"/>
    </row>
    <row r="284" spans="2:3" ht="15">
      <c r="B284" s="9" t="s">
        <v>489</v>
      </c>
      <c r="C284" s="9" t="s">
        <v>6</v>
      </c>
    </row>
    <row r="285" spans="1:9" ht="52.5">
      <c r="A285" s="17" t="s">
        <v>82</v>
      </c>
      <c r="B285" s="2" t="s">
        <v>83</v>
      </c>
      <c r="C285" s="17" t="s">
        <v>512</v>
      </c>
      <c r="D285" s="2"/>
      <c r="E285" s="2"/>
      <c r="F285" s="2"/>
      <c r="G285" s="2"/>
      <c r="H285" s="2"/>
      <c r="I285" s="2"/>
    </row>
    <row r="286" spans="1:7" ht="15">
      <c r="A286" s="9" t="s">
        <v>491</v>
      </c>
      <c r="B286" s="9" t="s">
        <v>492</v>
      </c>
      <c r="C286" s="9" t="s">
        <v>6</v>
      </c>
      <c r="D286" s="9" t="s">
        <v>7</v>
      </c>
      <c r="E286" s="9" t="s">
        <v>493</v>
      </c>
      <c r="F286" s="9" t="s">
        <v>494</v>
      </c>
      <c r="G286" s="9" t="s">
        <v>495</v>
      </c>
    </row>
    <row r="287" spans="1:7" ht="15">
      <c r="A287" s="1"/>
      <c r="B287" s="1"/>
      <c r="C287" s="1"/>
      <c r="D287" s="1"/>
      <c r="E287" s="6"/>
      <c r="F287" s="12" t="s">
        <v>496</v>
      </c>
      <c r="G287" s="18">
        <v>0</v>
      </c>
    </row>
    <row r="288" spans="1:7" ht="15">
      <c r="A288" s="9" t="s">
        <v>491</v>
      </c>
      <c r="B288" s="9" t="s">
        <v>497</v>
      </c>
      <c r="C288" s="9" t="s">
        <v>6</v>
      </c>
      <c r="D288" s="9" t="s">
        <v>7</v>
      </c>
      <c r="E288" s="9" t="s">
        <v>493</v>
      </c>
      <c r="F288" s="9" t="s">
        <v>494</v>
      </c>
      <c r="G288" s="9" t="s">
        <v>495</v>
      </c>
    </row>
    <row r="289" spans="1:7" ht="21">
      <c r="A289" s="19" t="s">
        <v>657</v>
      </c>
      <c r="B289" s="1" t="s">
        <v>658</v>
      </c>
      <c r="C289" s="19" t="s">
        <v>170</v>
      </c>
      <c r="D289" s="20">
        <v>1.5</v>
      </c>
      <c r="E289" s="21">
        <f>Insumos!D22</f>
        <v>23.62</v>
      </c>
      <c r="F289" s="22">
        <v>3</v>
      </c>
      <c r="G289" s="21">
        <f>TRUNC(((D289+((D289*F289)/100))*E289),G4)</f>
        <v>36.4929</v>
      </c>
    </row>
    <row r="290" spans="1:7" ht="21">
      <c r="A290" s="19" t="s">
        <v>515</v>
      </c>
      <c r="B290" s="1" t="s">
        <v>516</v>
      </c>
      <c r="C290" s="19" t="s">
        <v>170</v>
      </c>
      <c r="D290" s="20">
        <v>1.5</v>
      </c>
      <c r="E290" s="21">
        <f>Insumos!D4</f>
        <v>15.87</v>
      </c>
      <c r="F290" s="22">
        <v>3</v>
      </c>
      <c r="G290" s="21">
        <f>TRUNC(((D290+((D290*F290)/100))*E290),G4)</f>
        <v>24.5191</v>
      </c>
    </row>
    <row r="291" spans="5:7" ht="15">
      <c r="E291" s="6"/>
      <c r="F291" s="12" t="s">
        <v>498</v>
      </c>
      <c r="G291" s="18">
        <f>SUM(G289:G290)</f>
        <v>61.012</v>
      </c>
    </row>
    <row r="292" spans="1:7" ht="15">
      <c r="A292" s="9" t="s">
        <v>491</v>
      </c>
      <c r="B292" s="9" t="s">
        <v>499</v>
      </c>
      <c r="C292" s="9" t="s">
        <v>6</v>
      </c>
      <c r="D292" s="9" t="s">
        <v>7</v>
      </c>
      <c r="E292" s="9" t="s">
        <v>493</v>
      </c>
      <c r="F292" s="9" t="s">
        <v>494</v>
      </c>
      <c r="G292" s="9" t="s">
        <v>495</v>
      </c>
    </row>
    <row r="293" spans="1:7" ht="15">
      <c r="A293" s="19" t="s">
        <v>593</v>
      </c>
      <c r="B293" s="1" t="s">
        <v>594</v>
      </c>
      <c r="C293" s="19" t="s">
        <v>206</v>
      </c>
      <c r="D293" s="20">
        <v>0.034999999999999996</v>
      </c>
      <c r="E293" s="21">
        <f>Insumos!D98</f>
        <v>12.3723</v>
      </c>
      <c r="F293" s="22"/>
      <c r="G293" s="21">
        <f>TRUNC(((D293+((D293*F293)/100))*E293),G4)</f>
        <v>0.433</v>
      </c>
    </row>
    <row r="294" spans="1:7" ht="21">
      <c r="A294" s="19" t="s">
        <v>642</v>
      </c>
      <c r="B294" s="1" t="s">
        <v>643</v>
      </c>
      <c r="C294" s="19" t="s">
        <v>206</v>
      </c>
      <c r="D294" s="20">
        <v>1.1700000000000002</v>
      </c>
      <c r="E294" s="21">
        <f>Insumos!D21</f>
        <v>10.8</v>
      </c>
      <c r="F294" s="22">
        <v>15</v>
      </c>
      <c r="G294" s="21">
        <f>TRUNC(((D294+((D294*F294)/100))*E294),G4)</f>
        <v>14.5314</v>
      </c>
    </row>
    <row r="295" spans="1:7" ht="15">
      <c r="A295" s="19" t="s">
        <v>659</v>
      </c>
      <c r="B295" s="1" t="s">
        <v>660</v>
      </c>
      <c r="C295" s="19" t="s">
        <v>26</v>
      </c>
      <c r="D295" s="20">
        <v>1.1</v>
      </c>
      <c r="E295" s="21">
        <f>Insumos!D18</f>
        <v>92</v>
      </c>
      <c r="F295" s="22"/>
      <c r="G295" s="21">
        <f>TRUNC(((D295+((D295*F295)/100))*E295),G4)</f>
        <v>101.2</v>
      </c>
    </row>
    <row r="296" spans="1:7" ht="15">
      <c r="A296" s="19" t="s">
        <v>661</v>
      </c>
      <c r="B296" s="1" t="s">
        <v>662</v>
      </c>
      <c r="C296" s="19" t="s">
        <v>53</v>
      </c>
      <c r="D296" s="20">
        <v>0.6000000000000001</v>
      </c>
      <c r="E296" s="21">
        <f>Insumos!D14</f>
        <v>75.18</v>
      </c>
      <c r="F296" s="22">
        <v>15</v>
      </c>
      <c r="G296" s="21">
        <f>TRUNC(((D296+((D296*F296)/100))*E296),G4)</f>
        <v>51.8742</v>
      </c>
    </row>
    <row r="297" spans="5:7" ht="15">
      <c r="E297" s="6"/>
      <c r="F297" s="12" t="s">
        <v>502</v>
      </c>
      <c r="G297" s="18">
        <f>SUM(G293:G296)</f>
        <v>168.0386</v>
      </c>
    </row>
    <row r="298" spans="1:7" ht="15">
      <c r="A298" s="9" t="s">
        <v>491</v>
      </c>
      <c r="B298" s="9" t="s">
        <v>503</v>
      </c>
      <c r="C298" s="9" t="s">
        <v>6</v>
      </c>
      <c r="D298" s="9" t="s">
        <v>7</v>
      </c>
      <c r="E298" s="9" t="s">
        <v>493</v>
      </c>
      <c r="F298" s="9" t="s">
        <v>494</v>
      </c>
      <c r="G298" s="9" t="s">
        <v>495</v>
      </c>
    </row>
    <row r="299" spans="1:7" ht="15">
      <c r="A299" s="1"/>
      <c r="B299" s="1"/>
      <c r="C299" s="1"/>
      <c r="D299" s="1"/>
      <c r="E299" s="6"/>
      <c r="F299" s="12" t="s">
        <v>504</v>
      </c>
      <c r="G299" s="18">
        <v>0</v>
      </c>
    </row>
    <row r="300" spans="5:7" ht="15">
      <c r="E300" s="6"/>
      <c r="F300" s="12" t="s">
        <v>505</v>
      </c>
      <c r="G300" s="23">
        <f>TRUNC((G287+G291+G297+G299),2)</f>
        <v>229.05</v>
      </c>
    </row>
    <row r="301" spans="5:7" ht="31.5">
      <c r="E301" s="12" t="str">
        <f>A6</f>
        <v>[2] Benefícios e despesas indiretas (B.D.I.) %</v>
      </c>
      <c r="F301" s="24">
        <f>A7</f>
        <v>0</v>
      </c>
      <c r="G301" s="24">
        <f>TRUNC((G300*F301)/100,2)</f>
        <v>0</v>
      </c>
    </row>
    <row r="302" spans="4:7" ht="21">
      <c r="D302" s="9" t="s">
        <v>663</v>
      </c>
      <c r="E302" s="12" t="s">
        <v>507</v>
      </c>
      <c r="F302" s="12" t="s">
        <v>524</v>
      </c>
      <c r="G302" s="25">
        <f>TRUNC((G300+G301),2)</f>
        <v>229.05</v>
      </c>
    </row>
    <row r="303" spans="1:7" ht="15">
      <c r="A303" s="118" t="s">
        <v>509</v>
      </c>
      <c r="B303" s="119"/>
      <c r="C303" s="119"/>
      <c r="D303" s="119"/>
      <c r="E303" s="119"/>
      <c r="F303" s="119"/>
      <c r="G303" s="119"/>
    </row>
    <row r="304" spans="1:7" ht="15.5">
      <c r="A304" s="9" t="s">
        <v>664</v>
      </c>
      <c r="B304" s="120" t="s">
        <v>665</v>
      </c>
      <c r="C304" s="121"/>
      <c r="D304" s="121"/>
      <c r="E304" s="121"/>
      <c r="F304" s="121"/>
      <c r="G304" s="121"/>
    </row>
    <row r="305" spans="2:3" ht="15">
      <c r="B305" s="9" t="s">
        <v>489</v>
      </c>
      <c r="C305" s="9" t="s">
        <v>6</v>
      </c>
    </row>
    <row r="306" spans="1:9" ht="31.5">
      <c r="A306" s="17" t="s">
        <v>87</v>
      </c>
      <c r="B306" s="2" t="s">
        <v>88</v>
      </c>
      <c r="C306" s="17" t="s">
        <v>570</v>
      </c>
      <c r="D306" s="2"/>
      <c r="E306" s="2"/>
      <c r="F306" s="2"/>
      <c r="G306" s="2"/>
      <c r="H306" s="2"/>
      <c r="I306" s="2"/>
    </row>
    <row r="307" spans="1:7" ht="15">
      <c r="A307" s="9" t="s">
        <v>491</v>
      </c>
      <c r="B307" s="9" t="s">
        <v>492</v>
      </c>
      <c r="C307" s="9" t="s">
        <v>6</v>
      </c>
      <c r="D307" s="9" t="s">
        <v>7</v>
      </c>
      <c r="E307" s="9" t="s">
        <v>493</v>
      </c>
      <c r="F307" s="9" t="s">
        <v>494</v>
      </c>
      <c r="G307" s="9" t="s">
        <v>495</v>
      </c>
    </row>
    <row r="308" spans="1:7" ht="15">
      <c r="A308" s="1"/>
      <c r="B308" s="1"/>
      <c r="C308" s="1"/>
      <c r="D308" s="1"/>
      <c r="E308" s="6"/>
      <c r="F308" s="12" t="s">
        <v>496</v>
      </c>
      <c r="G308" s="18">
        <v>0</v>
      </c>
    </row>
    <row r="309" spans="1:7" ht="15">
      <c r="A309" s="9" t="s">
        <v>491</v>
      </c>
      <c r="B309" s="9" t="s">
        <v>497</v>
      </c>
      <c r="C309" s="9" t="s">
        <v>6</v>
      </c>
      <c r="D309" s="9" t="s">
        <v>7</v>
      </c>
      <c r="E309" s="9" t="s">
        <v>493</v>
      </c>
      <c r="F309" s="9" t="s">
        <v>494</v>
      </c>
      <c r="G309" s="9" t="s">
        <v>495</v>
      </c>
    </row>
    <row r="310" spans="1:7" ht="15">
      <c r="A310" s="19" t="s">
        <v>640</v>
      </c>
      <c r="B310" s="1" t="s">
        <v>641</v>
      </c>
      <c r="C310" s="19" t="s">
        <v>170</v>
      </c>
      <c r="D310" s="20">
        <v>0.167</v>
      </c>
      <c r="E310" s="21">
        <f>Insumos!D25</f>
        <v>21.96</v>
      </c>
      <c r="F310" s="22">
        <v>3</v>
      </c>
      <c r="G310" s="21">
        <f>TRUNC(((D310+((D310*F310)/100))*E310),G4)</f>
        <v>3.7773</v>
      </c>
    </row>
    <row r="311" spans="1:7" ht="21">
      <c r="A311" s="19" t="s">
        <v>657</v>
      </c>
      <c r="B311" s="1" t="s">
        <v>658</v>
      </c>
      <c r="C311" s="19" t="s">
        <v>170</v>
      </c>
      <c r="D311" s="20">
        <v>5.17</v>
      </c>
      <c r="E311" s="21">
        <f>Insumos!D22</f>
        <v>23.62</v>
      </c>
      <c r="F311" s="22">
        <v>3</v>
      </c>
      <c r="G311" s="21">
        <f>TRUNC(((D311+((D311*F311)/100))*E311),G4)</f>
        <v>125.7788</v>
      </c>
    </row>
    <row r="312" spans="1:7" ht="21">
      <c r="A312" s="19" t="s">
        <v>515</v>
      </c>
      <c r="B312" s="1" t="s">
        <v>516</v>
      </c>
      <c r="C312" s="19" t="s">
        <v>170</v>
      </c>
      <c r="D312" s="20">
        <v>5.17</v>
      </c>
      <c r="E312" s="21">
        <f>Insumos!D4</f>
        <v>15.87</v>
      </c>
      <c r="F312" s="22">
        <v>3</v>
      </c>
      <c r="G312" s="21">
        <f>TRUNC(((D312+((D312*F312)/100))*E312),G4)</f>
        <v>84.5093</v>
      </c>
    </row>
    <row r="313" spans="5:7" ht="15">
      <c r="E313" s="6"/>
      <c r="F313" s="12" t="s">
        <v>498</v>
      </c>
      <c r="G313" s="18">
        <f>SUM(G310:G312)</f>
        <v>214.0654</v>
      </c>
    </row>
    <row r="314" spans="1:7" ht="15">
      <c r="A314" s="9" t="s">
        <v>491</v>
      </c>
      <c r="B314" s="9" t="s">
        <v>499</v>
      </c>
      <c r="C314" s="9" t="s">
        <v>6</v>
      </c>
      <c r="D314" s="9" t="s">
        <v>7</v>
      </c>
      <c r="E314" s="9" t="s">
        <v>493</v>
      </c>
      <c r="F314" s="9" t="s">
        <v>494</v>
      </c>
      <c r="G314" s="9" t="s">
        <v>495</v>
      </c>
    </row>
    <row r="315" spans="1:7" ht="15">
      <c r="A315" s="19" t="s">
        <v>666</v>
      </c>
      <c r="B315" s="1" t="s">
        <v>667</v>
      </c>
      <c r="C315" s="19" t="s">
        <v>57</v>
      </c>
      <c r="D315" s="20">
        <v>4</v>
      </c>
      <c r="E315" s="21">
        <f>Insumos!D102</f>
        <v>5.77</v>
      </c>
      <c r="F315" s="22"/>
      <c r="G315" s="21">
        <f>TRUNC(((D315+((D315*F315)/100))*E315),G4)</f>
        <v>23.08</v>
      </c>
    </row>
    <row r="316" spans="1:7" ht="15">
      <c r="A316" s="19" t="s">
        <v>668</v>
      </c>
      <c r="B316" s="1" t="s">
        <v>669</v>
      </c>
      <c r="C316" s="19" t="s">
        <v>57</v>
      </c>
      <c r="D316" s="20">
        <v>4</v>
      </c>
      <c r="E316" s="21">
        <f>Insumos!D141</f>
        <v>0.08</v>
      </c>
      <c r="F316" s="22"/>
      <c r="G316" s="21">
        <f>TRUNC(((D316+((D316*F316)/100))*E316),G4)</f>
        <v>0.32</v>
      </c>
    </row>
    <row r="317" spans="1:7" ht="15">
      <c r="A317" s="19" t="s">
        <v>670</v>
      </c>
      <c r="B317" s="1" t="s">
        <v>671</v>
      </c>
      <c r="C317" s="19" t="s">
        <v>206</v>
      </c>
      <c r="D317" s="20">
        <v>1</v>
      </c>
      <c r="E317" s="21">
        <f>Insumos!D113</f>
        <v>9.5103</v>
      </c>
      <c r="F317" s="22">
        <v>15</v>
      </c>
      <c r="G317" s="21">
        <f>TRUNC(((D317+((D317*F317)/100))*E317),G4)</f>
        <v>10.9368</v>
      </c>
    </row>
    <row r="318" spans="1:7" ht="15">
      <c r="A318" s="19" t="s">
        <v>672</v>
      </c>
      <c r="B318" s="1" t="s">
        <v>673</v>
      </c>
      <c r="C318" s="19" t="s">
        <v>53</v>
      </c>
      <c r="D318" s="20">
        <v>5</v>
      </c>
      <c r="E318" s="21">
        <f>Insumos!D79</f>
        <v>14.67</v>
      </c>
      <c r="F318" s="22"/>
      <c r="G318" s="21">
        <f>TRUNC(((D318+((D318*F318)/100))*E318),G4)</f>
        <v>73.35</v>
      </c>
    </row>
    <row r="319" spans="1:7" ht="15">
      <c r="A319" s="19" t="s">
        <v>674</v>
      </c>
      <c r="B319" s="1" t="s">
        <v>675</v>
      </c>
      <c r="C319" s="19" t="s">
        <v>225</v>
      </c>
      <c r="D319" s="20">
        <v>0.003</v>
      </c>
      <c r="E319" s="21">
        <f>Insumos!D77</f>
        <v>101.03</v>
      </c>
      <c r="F319" s="22"/>
      <c r="G319" s="21">
        <f>TRUNC(((D319+((D319*F319)/100))*E319),G4)</f>
        <v>0.303</v>
      </c>
    </row>
    <row r="320" spans="1:7" ht="15">
      <c r="A320" s="19" t="s">
        <v>676</v>
      </c>
      <c r="B320" s="1" t="s">
        <v>677</v>
      </c>
      <c r="C320" s="19" t="s">
        <v>225</v>
      </c>
      <c r="D320" s="20">
        <v>0.0015</v>
      </c>
      <c r="E320" s="21">
        <f>Insumos!D108</f>
        <v>63.73</v>
      </c>
      <c r="F320" s="22"/>
      <c r="G320" s="21">
        <f>TRUNC(((D320+((D320*F320)/100))*E320),G4)</f>
        <v>0.0955</v>
      </c>
    </row>
    <row r="321" spans="1:7" ht="15">
      <c r="A321" s="19" t="s">
        <v>678</v>
      </c>
      <c r="B321" s="1" t="s">
        <v>679</v>
      </c>
      <c r="C321" s="19" t="s">
        <v>53</v>
      </c>
      <c r="D321" s="20">
        <v>0.48000000000000004</v>
      </c>
      <c r="E321" s="21">
        <f>Insumos!D20</f>
        <v>48.8693</v>
      </c>
      <c r="F321" s="22"/>
      <c r="G321" s="21">
        <f>TRUNC(((D321+((D321*F321)/100))*E321),G4)</f>
        <v>23.4572</v>
      </c>
    </row>
    <row r="322" spans="1:7" ht="15">
      <c r="A322" s="19" t="s">
        <v>680</v>
      </c>
      <c r="B322" s="1" t="s">
        <v>681</v>
      </c>
      <c r="C322" s="19" t="s">
        <v>225</v>
      </c>
      <c r="D322" s="20">
        <v>0.009500000000000001</v>
      </c>
      <c r="E322" s="21">
        <f>Insumos!D80</f>
        <v>59.78</v>
      </c>
      <c r="F322" s="22"/>
      <c r="G322" s="21">
        <f>TRUNC(((D322+((D322*F322)/100))*E322),G4)</f>
        <v>0.5679</v>
      </c>
    </row>
    <row r="323" spans="1:7" ht="15">
      <c r="A323" s="19" t="s">
        <v>682</v>
      </c>
      <c r="B323" s="1" t="s">
        <v>683</v>
      </c>
      <c r="C323" s="19" t="s">
        <v>57</v>
      </c>
      <c r="D323" s="20">
        <v>4</v>
      </c>
      <c r="E323" s="21">
        <f>Insumos!D123</f>
        <v>1.08</v>
      </c>
      <c r="F323" s="22"/>
      <c r="G323" s="21">
        <f>TRUNC(((D323+((D323*F323)/100))*E323),G4)</f>
        <v>4.32</v>
      </c>
    </row>
    <row r="324" spans="1:7" ht="15">
      <c r="A324" s="19" t="s">
        <v>684</v>
      </c>
      <c r="B324" s="1" t="s">
        <v>685</v>
      </c>
      <c r="C324" s="19" t="s">
        <v>57</v>
      </c>
      <c r="D324" s="20">
        <v>4</v>
      </c>
      <c r="E324" s="21">
        <f>Insumos!D119</f>
        <v>1.34</v>
      </c>
      <c r="F324" s="22"/>
      <c r="G324" s="21">
        <f>TRUNC(((D324+((D324*F324)/100))*E324),G4)</f>
        <v>5.36</v>
      </c>
    </row>
    <row r="325" spans="1:7" ht="15">
      <c r="A325" s="19" t="s">
        <v>686</v>
      </c>
      <c r="B325" s="1" t="s">
        <v>687</v>
      </c>
      <c r="C325" s="19" t="s">
        <v>57</v>
      </c>
      <c r="D325" s="20">
        <v>4</v>
      </c>
      <c r="E325" s="21">
        <f>Insumos!D127</f>
        <v>0.59</v>
      </c>
      <c r="F325" s="22"/>
      <c r="G325" s="21">
        <f>TRUNC(((D325+((D325*F325)/100))*E325),G4)</f>
        <v>2.36</v>
      </c>
    </row>
    <row r="326" spans="1:7" ht="15">
      <c r="A326" s="19" t="s">
        <v>688</v>
      </c>
      <c r="B326" s="1" t="s">
        <v>689</v>
      </c>
      <c r="C326" s="19" t="s">
        <v>57</v>
      </c>
      <c r="D326" s="20">
        <v>4</v>
      </c>
      <c r="E326" s="21">
        <f>Insumos!D85</f>
        <v>14.85</v>
      </c>
      <c r="F326" s="22"/>
      <c r="G326" s="21">
        <f>TRUNC(((D326+((D326*F326)/100))*E326),G4)</f>
        <v>59.4</v>
      </c>
    </row>
    <row r="327" spans="1:7" ht="15">
      <c r="A327" s="19" t="s">
        <v>690</v>
      </c>
      <c r="B327" s="1" t="s">
        <v>691</v>
      </c>
      <c r="C327" s="19" t="s">
        <v>57</v>
      </c>
      <c r="D327" s="20">
        <v>4</v>
      </c>
      <c r="E327" s="21">
        <f>Insumos!D136</f>
        <v>0.17</v>
      </c>
      <c r="F327" s="22"/>
      <c r="G327" s="21">
        <f>TRUNC(((D327+((D327*F327)/100))*E327),G4)</f>
        <v>0.68</v>
      </c>
    </row>
    <row r="328" spans="1:7" ht="15">
      <c r="A328" s="19" t="s">
        <v>692</v>
      </c>
      <c r="B328" s="1" t="s">
        <v>693</v>
      </c>
      <c r="C328" s="19" t="s">
        <v>57</v>
      </c>
      <c r="D328" s="20">
        <v>2</v>
      </c>
      <c r="E328" s="21">
        <f>Insumos!D97</f>
        <v>20.6</v>
      </c>
      <c r="F328" s="22"/>
      <c r="G328" s="21">
        <f>TRUNC(((D328+((D328*F328)/100))*E328),G4)</f>
        <v>41.2</v>
      </c>
    </row>
    <row r="329" spans="1:7" ht="15">
      <c r="A329" s="19" t="s">
        <v>652</v>
      </c>
      <c r="B329" s="1" t="s">
        <v>653</v>
      </c>
      <c r="C329" s="19" t="s">
        <v>225</v>
      </c>
      <c r="D329" s="20">
        <v>0.007</v>
      </c>
      <c r="E329" s="21">
        <f>Insumos!D86</f>
        <v>84.9</v>
      </c>
      <c r="F329" s="22"/>
      <c r="G329" s="21">
        <f>TRUNC(((D329+((D329*F329)/100))*E329),G4)</f>
        <v>0.5943</v>
      </c>
    </row>
    <row r="330" spans="1:7" ht="15">
      <c r="A330" s="19" t="s">
        <v>694</v>
      </c>
      <c r="B330" s="1" t="s">
        <v>695</v>
      </c>
      <c r="C330" s="19" t="s">
        <v>225</v>
      </c>
      <c r="D330" s="20">
        <v>0.0089</v>
      </c>
      <c r="E330" s="21">
        <f>Insumos!D133</f>
        <v>98.52</v>
      </c>
      <c r="F330" s="22"/>
      <c r="G330" s="21">
        <f>TRUNC(((D330+((D330*F330)/100))*E330),G4)</f>
        <v>0.8768</v>
      </c>
    </row>
    <row r="331" spans="5:7" ht="15">
      <c r="E331" s="6"/>
      <c r="F331" s="12" t="s">
        <v>502</v>
      </c>
      <c r="G331" s="18">
        <f>SUM(G315:G330)</f>
        <v>246.90150000000003</v>
      </c>
    </row>
    <row r="332" spans="1:7" ht="15">
      <c r="A332" s="9" t="s">
        <v>491</v>
      </c>
      <c r="B332" s="9" t="s">
        <v>503</v>
      </c>
      <c r="C332" s="9" t="s">
        <v>6</v>
      </c>
      <c r="D332" s="9" t="s">
        <v>7</v>
      </c>
      <c r="E332" s="9" t="s">
        <v>493</v>
      </c>
      <c r="F332" s="9" t="s">
        <v>494</v>
      </c>
      <c r="G332" s="9" t="s">
        <v>495</v>
      </c>
    </row>
    <row r="333" spans="1:7" ht="15">
      <c r="A333" s="1"/>
      <c r="B333" s="1"/>
      <c r="C333" s="1"/>
      <c r="D333" s="1"/>
      <c r="E333" s="6"/>
      <c r="F333" s="12" t="s">
        <v>504</v>
      </c>
      <c r="G333" s="18">
        <v>0</v>
      </c>
    </row>
    <row r="334" spans="5:7" ht="15">
      <c r="E334" s="6"/>
      <c r="F334" s="12" t="s">
        <v>505</v>
      </c>
      <c r="G334" s="23">
        <f>TRUNC((G308+G313+G331+G333),2)</f>
        <v>460.96</v>
      </c>
    </row>
    <row r="335" spans="5:7" ht="31.5">
      <c r="E335" s="12" t="str">
        <f>A6</f>
        <v>[2] Benefícios e despesas indiretas (B.D.I.) %</v>
      </c>
      <c r="F335" s="24">
        <f>A7</f>
        <v>0</v>
      </c>
      <c r="G335" s="24">
        <f>TRUNC((G334*F335)/100,2)</f>
        <v>0</v>
      </c>
    </row>
    <row r="336" spans="4:7" ht="21">
      <c r="D336" s="9" t="s">
        <v>696</v>
      </c>
      <c r="E336" s="12" t="s">
        <v>507</v>
      </c>
      <c r="F336" s="12" t="s">
        <v>588</v>
      </c>
      <c r="G336" s="25">
        <f>TRUNC((G334+G335),2)</f>
        <v>460.96</v>
      </c>
    </row>
    <row r="337" spans="1:7" ht="15">
      <c r="A337" s="118" t="s">
        <v>509</v>
      </c>
      <c r="B337" s="119"/>
      <c r="C337" s="119"/>
      <c r="D337" s="119"/>
      <c r="E337" s="119"/>
      <c r="F337" s="119"/>
      <c r="G337" s="119"/>
    </row>
    <row r="338" spans="1:7" ht="15.5">
      <c r="A338" s="9" t="s">
        <v>697</v>
      </c>
      <c r="B338" s="120" t="s">
        <v>698</v>
      </c>
      <c r="C338" s="121"/>
      <c r="D338" s="121"/>
      <c r="E338" s="121"/>
      <c r="F338" s="121"/>
      <c r="G338" s="121"/>
    </row>
    <row r="339" spans="2:3" ht="15">
      <c r="B339" s="9" t="s">
        <v>489</v>
      </c>
      <c r="C339" s="9" t="s">
        <v>6</v>
      </c>
    </row>
    <row r="340" spans="1:9" ht="31.5">
      <c r="A340" s="17" t="s">
        <v>90</v>
      </c>
      <c r="B340" s="2" t="s">
        <v>91</v>
      </c>
      <c r="C340" s="17" t="s">
        <v>570</v>
      </c>
      <c r="D340" s="2"/>
      <c r="E340" s="2"/>
      <c r="F340" s="2"/>
      <c r="G340" s="2"/>
      <c r="H340" s="2"/>
      <c r="I340" s="2"/>
    </row>
    <row r="341" spans="1:7" ht="15">
      <c r="A341" s="9" t="s">
        <v>491</v>
      </c>
      <c r="B341" s="9" t="s">
        <v>492</v>
      </c>
      <c r="C341" s="9" t="s">
        <v>6</v>
      </c>
      <c r="D341" s="9" t="s">
        <v>7</v>
      </c>
      <c r="E341" s="9" t="s">
        <v>493</v>
      </c>
      <c r="F341" s="9" t="s">
        <v>494</v>
      </c>
      <c r="G341" s="9" t="s">
        <v>495</v>
      </c>
    </row>
    <row r="342" spans="1:7" ht="15">
      <c r="A342" s="1"/>
      <c r="B342" s="1"/>
      <c r="C342" s="1"/>
      <c r="D342" s="1"/>
      <c r="E342" s="6"/>
      <c r="F342" s="12" t="s">
        <v>496</v>
      </c>
      <c r="G342" s="18">
        <v>0</v>
      </c>
    </row>
    <row r="343" spans="1:7" ht="15">
      <c r="A343" s="9" t="s">
        <v>491</v>
      </c>
      <c r="B343" s="9" t="s">
        <v>497</v>
      </c>
      <c r="C343" s="9" t="s">
        <v>6</v>
      </c>
      <c r="D343" s="9" t="s">
        <v>7</v>
      </c>
      <c r="E343" s="9" t="s">
        <v>493</v>
      </c>
      <c r="F343" s="9" t="s">
        <v>494</v>
      </c>
      <c r="G343" s="9" t="s">
        <v>495</v>
      </c>
    </row>
    <row r="344" spans="1:7" ht="21">
      <c r="A344" s="19" t="s">
        <v>513</v>
      </c>
      <c r="B344" s="1" t="s">
        <v>514</v>
      </c>
      <c r="C344" s="19" t="s">
        <v>170</v>
      </c>
      <c r="D344" s="20">
        <v>16</v>
      </c>
      <c r="E344" s="21">
        <f>Insumos!D8</f>
        <v>23.62</v>
      </c>
      <c r="F344" s="22">
        <v>3</v>
      </c>
      <c r="G344" s="21">
        <f>TRUNC(((D344+((D344*F344)/100))*E344),G4)</f>
        <v>389.2576</v>
      </c>
    </row>
    <row r="345" spans="1:7" ht="15">
      <c r="A345" s="19" t="s">
        <v>640</v>
      </c>
      <c r="B345" s="1" t="s">
        <v>641</v>
      </c>
      <c r="C345" s="19" t="s">
        <v>170</v>
      </c>
      <c r="D345" s="20">
        <v>1.1900000000000002</v>
      </c>
      <c r="E345" s="21">
        <f>Insumos!D25</f>
        <v>21.96</v>
      </c>
      <c r="F345" s="22">
        <v>3</v>
      </c>
      <c r="G345" s="21">
        <f>TRUNC(((D345+((D345*F345)/100))*E345),G4)</f>
        <v>26.9163</v>
      </c>
    </row>
    <row r="346" spans="1:7" ht="21">
      <c r="A346" s="19" t="s">
        <v>657</v>
      </c>
      <c r="B346" s="1" t="s">
        <v>658</v>
      </c>
      <c r="C346" s="19" t="s">
        <v>170</v>
      </c>
      <c r="D346" s="20">
        <v>8</v>
      </c>
      <c r="E346" s="21">
        <f>Insumos!D22</f>
        <v>23.62</v>
      </c>
      <c r="F346" s="22">
        <v>3</v>
      </c>
      <c r="G346" s="21">
        <f>TRUNC(((D346+((D346*F346)/100))*E346),G4)</f>
        <v>194.6288</v>
      </c>
    </row>
    <row r="347" spans="1:7" ht="21">
      <c r="A347" s="19" t="s">
        <v>515</v>
      </c>
      <c r="B347" s="1" t="s">
        <v>516</v>
      </c>
      <c r="C347" s="19" t="s">
        <v>170</v>
      </c>
      <c r="D347" s="20">
        <v>32.59</v>
      </c>
      <c r="E347" s="21">
        <f>Insumos!D4</f>
        <v>15.87</v>
      </c>
      <c r="F347" s="22">
        <v>3</v>
      </c>
      <c r="G347" s="21">
        <f>TRUNC(((D347+((D347*F347)/100))*E347),G4)</f>
        <v>532.7193</v>
      </c>
    </row>
    <row r="348" spans="5:7" ht="15">
      <c r="E348" s="6"/>
      <c r="F348" s="12" t="s">
        <v>498</v>
      </c>
      <c r="G348" s="18">
        <f>SUM(G344:G347)</f>
        <v>1143.522</v>
      </c>
    </row>
    <row r="349" spans="1:7" ht="15">
      <c r="A349" s="9" t="s">
        <v>491</v>
      </c>
      <c r="B349" s="9" t="s">
        <v>499</v>
      </c>
      <c r="C349" s="9" t="s">
        <v>6</v>
      </c>
      <c r="D349" s="9" t="s">
        <v>7</v>
      </c>
      <c r="E349" s="9" t="s">
        <v>493</v>
      </c>
      <c r="F349" s="9" t="s">
        <v>494</v>
      </c>
      <c r="G349" s="9" t="s">
        <v>495</v>
      </c>
    </row>
    <row r="350" spans="1:7" ht="15">
      <c r="A350" s="19" t="s">
        <v>699</v>
      </c>
      <c r="B350" s="1" t="s">
        <v>700</v>
      </c>
      <c r="C350" s="19" t="s">
        <v>206</v>
      </c>
      <c r="D350" s="20">
        <v>1.3860000000000001</v>
      </c>
      <c r="E350" s="21">
        <f>Insumos!D93</f>
        <v>10.3111</v>
      </c>
      <c r="F350" s="22">
        <v>15</v>
      </c>
      <c r="G350" s="21">
        <f>TRUNC(((D350+((D350*F350)/100))*E350),G4)</f>
        <v>16.4348</v>
      </c>
    </row>
    <row r="351" spans="1:7" ht="15">
      <c r="A351" s="19" t="s">
        <v>701</v>
      </c>
      <c r="B351" s="1" t="s">
        <v>702</v>
      </c>
      <c r="C351" s="19" t="s">
        <v>57</v>
      </c>
      <c r="D351" s="20">
        <v>18</v>
      </c>
      <c r="E351" s="21">
        <f>Insumos!D122</f>
        <v>0.09</v>
      </c>
      <c r="F351" s="22"/>
      <c r="G351" s="21">
        <f>TRUNC(((D351+((D351*F351)/100))*E351),G4)</f>
        <v>1.62</v>
      </c>
    </row>
    <row r="352" spans="1:7" ht="15">
      <c r="A352" s="19" t="s">
        <v>703</v>
      </c>
      <c r="B352" s="1" t="s">
        <v>704</v>
      </c>
      <c r="C352" s="19" t="s">
        <v>206</v>
      </c>
      <c r="D352" s="20">
        <v>5.84</v>
      </c>
      <c r="E352" s="21">
        <f>Insumos!D70</f>
        <v>8.8</v>
      </c>
      <c r="F352" s="22">
        <v>15</v>
      </c>
      <c r="G352" s="21">
        <f>TRUNC(((D352+((D352*F352)/100))*E352),G4)</f>
        <v>59.1008</v>
      </c>
    </row>
    <row r="353" spans="1:7" ht="15">
      <c r="A353" s="19" t="s">
        <v>577</v>
      </c>
      <c r="B353" s="1" t="s">
        <v>578</v>
      </c>
      <c r="C353" s="19" t="s">
        <v>32</v>
      </c>
      <c r="D353" s="20">
        <v>0.126</v>
      </c>
      <c r="E353" s="21">
        <f>Insumos!D27</f>
        <v>353.8667</v>
      </c>
      <c r="F353" s="22"/>
      <c r="G353" s="21">
        <f>TRUNC(((D353+((D353*F353)/100))*E353),G4)</f>
        <v>44.5872</v>
      </c>
    </row>
    <row r="354" spans="1:7" ht="15">
      <c r="A354" s="19" t="s">
        <v>674</v>
      </c>
      <c r="B354" s="1" t="s">
        <v>675</v>
      </c>
      <c r="C354" s="19" t="s">
        <v>225</v>
      </c>
      <c r="D354" s="20">
        <v>0.30000000000000004</v>
      </c>
      <c r="E354" s="21">
        <f>Insumos!D77</f>
        <v>101.03</v>
      </c>
      <c r="F354" s="22"/>
      <c r="G354" s="21">
        <f>TRUNC(((D354+((D354*F354)/100))*E354),G4)</f>
        <v>30.309</v>
      </c>
    </row>
    <row r="355" spans="1:7" ht="15">
      <c r="A355" s="19" t="s">
        <v>676</v>
      </c>
      <c r="B355" s="1" t="s">
        <v>677</v>
      </c>
      <c r="C355" s="19" t="s">
        <v>225</v>
      </c>
      <c r="D355" s="20">
        <v>0.09</v>
      </c>
      <c r="E355" s="21">
        <f>Insumos!D108</f>
        <v>63.73</v>
      </c>
      <c r="F355" s="22"/>
      <c r="G355" s="21">
        <f>TRUNC(((D355+((D355*F355)/100))*E355),G4)</f>
        <v>5.7357</v>
      </c>
    </row>
    <row r="356" spans="1:7" ht="15">
      <c r="A356" s="19" t="s">
        <v>705</v>
      </c>
      <c r="B356" s="1" t="s">
        <v>706</v>
      </c>
      <c r="C356" s="19" t="s">
        <v>32</v>
      </c>
      <c r="D356" s="20">
        <v>0.126</v>
      </c>
      <c r="E356" s="21">
        <f>Insumos!D100</f>
        <v>86.6064</v>
      </c>
      <c r="F356" s="22"/>
      <c r="G356" s="21">
        <f>TRUNC(((D356+((D356*F356)/100))*E356),G4)</f>
        <v>10.9124</v>
      </c>
    </row>
    <row r="357" spans="1:7" ht="15">
      <c r="A357" s="19" t="s">
        <v>678</v>
      </c>
      <c r="B357" s="1" t="s">
        <v>679</v>
      </c>
      <c r="C357" s="19" t="s">
        <v>53</v>
      </c>
      <c r="D357" s="20">
        <v>23.67</v>
      </c>
      <c r="E357" s="21">
        <f>Insumos!D20</f>
        <v>48.8693</v>
      </c>
      <c r="F357" s="22"/>
      <c r="G357" s="21">
        <f>TRUNC(((D357+((D357*F357)/100))*E357),G4)</f>
        <v>1156.7363</v>
      </c>
    </row>
    <row r="358" spans="1:7" ht="15">
      <c r="A358" s="19" t="s">
        <v>680</v>
      </c>
      <c r="B358" s="1" t="s">
        <v>681</v>
      </c>
      <c r="C358" s="19" t="s">
        <v>225</v>
      </c>
      <c r="D358" s="20">
        <v>0.4</v>
      </c>
      <c r="E358" s="21">
        <f>Insumos!D80</f>
        <v>59.78</v>
      </c>
      <c r="F358" s="22"/>
      <c r="G358" s="21">
        <f>TRUNC(((D358+((D358*F358)/100))*E358),G4)</f>
        <v>23.912</v>
      </c>
    </row>
    <row r="359" spans="1:7" ht="15">
      <c r="A359" s="19" t="s">
        <v>707</v>
      </c>
      <c r="B359" s="1" t="s">
        <v>708</v>
      </c>
      <c r="C359" s="19" t="s">
        <v>57</v>
      </c>
      <c r="D359" s="20">
        <v>18</v>
      </c>
      <c r="E359" s="21">
        <f>Insumos!D94</f>
        <v>0.86</v>
      </c>
      <c r="F359" s="22"/>
      <c r="G359" s="21">
        <f>TRUNC(((D359+((D359*F359)/100))*E359),G4)</f>
        <v>15.48</v>
      </c>
    </row>
    <row r="360" spans="1:7" ht="15">
      <c r="A360" s="19" t="s">
        <v>709</v>
      </c>
      <c r="B360" s="1" t="s">
        <v>710</v>
      </c>
      <c r="C360" s="19" t="s">
        <v>57</v>
      </c>
      <c r="D360" s="20">
        <v>30</v>
      </c>
      <c r="E360" s="21">
        <f>Insumos!D78</f>
        <v>0.8914</v>
      </c>
      <c r="F360" s="22"/>
      <c r="G360" s="21">
        <f>TRUNC(((D360+((D360*F360)/100))*E360),G4)</f>
        <v>26.742</v>
      </c>
    </row>
    <row r="361" spans="1:7" ht="15">
      <c r="A361" s="19" t="s">
        <v>711</v>
      </c>
      <c r="B361" s="1" t="s">
        <v>712</v>
      </c>
      <c r="C361" s="19" t="s">
        <v>57</v>
      </c>
      <c r="D361" s="20">
        <v>18</v>
      </c>
      <c r="E361" s="21">
        <f>Insumos!D111</f>
        <v>0.28</v>
      </c>
      <c r="F361" s="22"/>
      <c r="G361" s="21">
        <f>TRUNC(((D361+((D361*F361)/100))*E361),G4)</f>
        <v>5.04</v>
      </c>
    </row>
    <row r="362" spans="1:7" ht="15">
      <c r="A362" s="19" t="s">
        <v>713</v>
      </c>
      <c r="B362" s="1" t="s">
        <v>714</v>
      </c>
      <c r="C362" s="19" t="s">
        <v>57</v>
      </c>
      <c r="D362" s="20">
        <v>18</v>
      </c>
      <c r="E362" s="21">
        <f>Insumos!D107</f>
        <v>0.3343</v>
      </c>
      <c r="F362" s="22"/>
      <c r="G362" s="21">
        <f>TRUNC(((D362+((D362*F362)/100))*E362),G4)</f>
        <v>6.0174</v>
      </c>
    </row>
    <row r="363" spans="1:7" ht="15">
      <c r="A363" s="19" t="s">
        <v>650</v>
      </c>
      <c r="B363" s="1" t="s">
        <v>651</v>
      </c>
      <c r="C363" s="19" t="s">
        <v>32</v>
      </c>
      <c r="D363" s="20">
        <v>0.126</v>
      </c>
      <c r="E363" s="21">
        <f>Insumos!D84</f>
        <v>108.9808</v>
      </c>
      <c r="F363" s="22"/>
      <c r="G363" s="21">
        <f>TRUNC(((D363+((D363*F363)/100))*E363),G4)</f>
        <v>13.7315</v>
      </c>
    </row>
    <row r="364" spans="1:7" ht="15">
      <c r="A364" s="19" t="s">
        <v>652</v>
      </c>
      <c r="B364" s="1" t="s">
        <v>653</v>
      </c>
      <c r="C364" s="19" t="s">
        <v>225</v>
      </c>
      <c r="D364" s="20">
        <v>0.18</v>
      </c>
      <c r="E364" s="21">
        <f>Insumos!D86</f>
        <v>84.9</v>
      </c>
      <c r="F364" s="22"/>
      <c r="G364" s="21">
        <f>TRUNC(((D364+((D364*F364)/100))*E364),G4)</f>
        <v>15.282</v>
      </c>
    </row>
    <row r="365" spans="1:7" ht="15">
      <c r="A365" s="19" t="s">
        <v>715</v>
      </c>
      <c r="B365" s="1" t="s">
        <v>716</v>
      </c>
      <c r="C365" s="19" t="s">
        <v>53</v>
      </c>
      <c r="D365" s="20">
        <v>8.4</v>
      </c>
      <c r="E365" s="21">
        <f>Insumos!D40</f>
        <v>26.64</v>
      </c>
      <c r="F365" s="22">
        <v>15</v>
      </c>
      <c r="G365" s="21">
        <f>TRUNC(((D365+((D365*F365)/100))*E365),G4)</f>
        <v>257.3424</v>
      </c>
    </row>
    <row r="366" spans="1:7" ht="15">
      <c r="A366" s="19" t="s">
        <v>661</v>
      </c>
      <c r="B366" s="1" t="s">
        <v>662</v>
      </c>
      <c r="C366" s="19" t="s">
        <v>53</v>
      </c>
      <c r="D366" s="20">
        <v>9.450000000000001</v>
      </c>
      <c r="E366" s="21">
        <f>Insumos!D14</f>
        <v>75.18</v>
      </c>
      <c r="F366" s="22">
        <v>15</v>
      </c>
      <c r="G366" s="21">
        <f>TRUNC(((D366+((D366*F366)/100))*E366),G4)</f>
        <v>817.0186</v>
      </c>
    </row>
    <row r="367" spans="5:7" ht="15">
      <c r="E367" s="6"/>
      <c r="F367" s="12" t="s">
        <v>502</v>
      </c>
      <c r="G367" s="18">
        <f>SUM(G350:G366)</f>
        <v>2506.0021</v>
      </c>
    </row>
    <row r="368" spans="1:7" ht="15">
      <c r="A368" s="9" t="s">
        <v>491</v>
      </c>
      <c r="B368" s="9" t="s">
        <v>503</v>
      </c>
      <c r="C368" s="9" t="s">
        <v>6</v>
      </c>
      <c r="D368" s="9" t="s">
        <v>7</v>
      </c>
      <c r="E368" s="9" t="s">
        <v>493</v>
      </c>
      <c r="F368" s="9" t="s">
        <v>494</v>
      </c>
      <c r="G368" s="9" t="s">
        <v>495</v>
      </c>
    </row>
    <row r="369" spans="1:7" ht="15">
      <c r="A369" s="1"/>
      <c r="B369" s="1"/>
      <c r="C369" s="1"/>
      <c r="D369" s="1"/>
      <c r="E369" s="6"/>
      <c r="F369" s="12" t="s">
        <v>504</v>
      </c>
      <c r="G369" s="18">
        <v>0</v>
      </c>
    </row>
    <row r="370" spans="5:7" ht="15">
      <c r="E370" s="6"/>
      <c r="F370" s="12" t="s">
        <v>505</v>
      </c>
      <c r="G370" s="23">
        <f>TRUNC((G342+G348+G367+G369),2)</f>
        <v>3649.52</v>
      </c>
    </row>
    <row r="371" spans="5:7" ht="31.5">
      <c r="E371" s="12" t="str">
        <f>A6</f>
        <v>[2] Benefícios e despesas indiretas (B.D.I.) %</v>
      </c>
      <c r="F371" s="24">
        <f>A7</f>
        <v>0</v>
      </c>
      <c r="G371" s="24">
        <f>TRUNC((G370*F371)/100,2)</f>
        <v>0</v>
      </c>
    </row>
    <row r="372" spans="4:7" ht="21">
      <c r="D372" s="9" t="s">
        <v>717</v>
      </c>
      <c r="E372" s="12" t="s">
        <v>507</v>
      </c>
      <c r="F372" s="12" t="s">
        <v>588</v>
      </c>
      <c r="G372" s="25">
        <f>TRUNC((G370+G371),2)</f>
        <v>3649.52</v>
      </c>
    </row>
    <row r="373" spans="1:7" ht="15">
      <c r="A373" s="118" t="s">
        <v>509</v>
      </c>
      <c r="B373" s="119"/>
      <c r="C373" s="119"/>
      <c r="D373" s="119"/>
      <c r="E373" s="119"/>
      <c r="F373" s="119"/>
      <c r="G373" s="119"/>
    </row>
    <row r="374" spans="1:7" ht="15.5">
      <c r="A374" s="9" t="s">
        <v>718</v>
      </c>
      <c r="B374" s="120" t="s">
        <v>719</v>
      </c>
      <c r="C374" s="121"/>
      <c r="D374" s="121"/>
      <c r="E374" s="121"/>
      <c r="F374" s="121"/>
      <c r="G374" s="121"/>
    </row>
    <row r="375" spans="2:3" ht="15">
      <c r="B375" s="9" t="s">
        <v>489</v>
      </c>
      <c r="C375" s="9" t="s">
        <v>6</v>
      </c>
    </row>
    <row r="376" spans="1:9" ht="31.5">
      <c r="A376" s="17" t="s">
        <v>95</v>
      </c>
      <c r="B376" s="2" t="s">
        <v>96</v>
      </c>
      <c r="C376" s="17" t="s">
        <v>512</v>
      </c>
      <c r="D376" s="2"/>
      <c r="E376" s="2"/>
      <c r="F376" s="2"/>
      <c r="G376" s="2"/>
      <c r="H376" s="2"/>
      <c r="I376" s="2"/>
    </row>
    <row r="377" spans="1:7" ht="15">
      <c r="A377" s="9" t="s">
        <v>491</v>
      </c>
      <c r="B377" s="9" t="s">
        <v>492</v>
      </c>
      <c r="C377" s="9" t="s">
        <v>6</v>
      </c>
      <c r="D377" s="9" t="s">
        <v>7</v>
      </c>
      <c r="E377" s="9" t="s">
        <v>493</v>
      </c>
      <c r="F377" s="9" t="s">
        <v>494</v>
      </c>
      <c r="G377" s="9" t="s">
        <v>495</v>
      </c>
    </row>
    <row r="378" spans="1:7" ht="15">
      <c r="A378" s="1"/>
      <c r="B378" s="1"/>
      <c r="C378" s="1"/>
      <c r="D378" s="1"/>
      <c r="E378" s="6"/>
      <c r="F378" s="12" t="s">
        <v>496</v>
      </c>
      <c r="G378" s="18">
        <v>0</v>
      </c>
    </row>
    <row r="379" spans="1:7" ht="15">
      <c r="A379" s="9" t="s">
        <v>491</v>
      </c>
      <c r="B379" s="9" t="s">
        <v>497</v>
      </c>
      <c r="C379" s="9" t="s">
        <v>6</v>
      </c>
      <c r="D379" s="9" t="s">
        <v>7</v>
      </c>
      <c r="E379" s="9" t="s">
        <v>493</v>
      </c>
      <c r="F379" s="9" t="s">
        <v>494</v>
      </c>
      <c r="G379" s="9" t="s">
        <v>495</v>
      </c>
    </row>
    <row r="380" spans="1:7" ht="15">
      <c r="A380" s="19" t="s">
        <v>720</v>
      </c>
      <c r="B380" s="1" t="s">
        <v>721</v>
      </c>
      <c r="C380" s="19" t="s">
        <v>170</v>
      </c>
      <c r="D380" s="20">
        <v>0.45</v>
      </c>
      <c r="E380" s="21">
        <f>Insumos!D29</f>
        <v>21.96</v>
      </c>
      <c r="F380" s="22">
        <v>3</v>
      </c>
      <c r="G380" s="21">
        <f>TRUNC(((D380+((D380*F380)/100))*E380),G4)</f>
        <v>10.1784</v>
      </c>
    </row>
    <row r="381" spans="1:7" ht="21">
      <c r="A381" s="19" t="s">
        <v>515</v>
      </c>
      <c r="B381" s="1" t="s">
        <v>516</v>
      </c>
      <c r="C381" s="19" t="s">
        <v>170</v>
      </c>
      <c r="D381" s="20">
        <v>0.45</v>
      </c>
      <c r="E381" s="21">
        <f>Insumos!D4</f>
        <v>15.87</v>
      </c>
      <c r="F381" s="22">
        <v>3</v>
      </c>
      <c r="G381" s="21">
        <f>TRUNC(((D381+((D381*F381)/100))*E381),G4)</f>
        <v>7.3557</v>
      </c>
    </row>
    <row r="382" spans="5:7" ht="15">
      <c r="E382" s="6"/>
      <c r="F382" s="12" t="s">
        <v>498</v>
      </c>
      <c r="G382" s="18">
        <f>SUM(G380:G381)</f>
        <v>17.5341</v>
      </c>
    </row>
    <row r="383" spans="1:7" ht="15">
      <c r="A383" s="9" t="s">
        <v>491</v>
      </c>
      <c r="B383" s="9" t="s">
        <v>499</v>
      </c>
      <c r="C383" s="9" t="s">
        <v>6</v>
      </c>
      <c r="D383" s="9" t="s">
        <v>7</v>
      </c>
      <c r="E383" s="9" t="s">
        <v>493</v>
      </c>
      <c r="F383" s="9" t="s">
        <v>494</v>
      </c>
      <c r="G383" s="9" t="s">
        <v>495</v>
      </c>
    </row>
    <row r="384" spans="1:7" ht="15">
      <c r="A384" s="19" t="s">
        <v>722</v>
      </c>
      <c r="B384" s="1" t="s">
        <v>723</v>
      </c>
      <c r="C384" s="19" t="s">
        <v>206</v>
      </c>
      <c r="D384" s="20">
        <v>0.35000000000000003</v>
      </c>
      <c r="E384" s="21">
        <f>Insumos!D81</f>
        <v>0.58</v>
      </c>
      <c r="F384" s="22"/>
      <c r="G384" s="21">
        <f>TRUNC(((D384+((D384*F384)/100))*E384),G4)</f>
        <v>0.203</v>
      </c>
    </row>
    <row r="385" spans="1:7" ht="15">
      <c r="A385" s="19" t="s">
        <v>724</v>
      </c>
      <c r="B385" s="1" t="s">
        <v>725</v>
      </c>
      <c r="C385" s="19" t="s">
        <v>206</v>
      </c>
      <c r="D385" s="20">
        <v>7</v>
      </c>
      <c r="E385" s="21">
        <f>Insumos!D26</f>
        <v>1.6429</v>
      </c>
      <c r="F385" s="22"/>
      <c r="G385" s="21">
        <f>TRUNC(((D385+((D385*F385)/100))*E385),G4)</f>
        <v>11.5003</v>
      </c>
    </row>
    <row r="386" spans="5:7" ht="15">
      <c r="E386" s="6"/>
      <c r="F386" s="12" t="s">
        <v>502</v>
      </c>
      <c r="G386" s="18">
        <f>SUM(G384:G385)</f>
        <v>11.703299999999999</v>
      </c>
    </row>
    <row r="387" spans="1:7" ht="15">
      <c r="A387" s="9" t="s">
        <v>491</v>
      </c>
      <c r="B387" s="9" t="s">
        <v>503</v>
      </c>
      <c r="C387" s="9" t="s">
        <v>6</v>
      </c>
      <c r="D387" s="9" t="s">
        <v>7</v>
      </c>
      <c r="E387" s="9" t="s">
        <v>493</v>
      </c>
      <c r="F387" s="9" t="s">
        <v>494</v>
      </c>
      <c r="G387" s="9" t="s">
        <v>495</v>
      </c>
    </row>
    <row r="388" spans="1:7" ht="15">
      <c r="A388" s="1"/>
      <c r="B388" s="1"/>
      <c r="C388" s="1"/>
      <c r="D388" s="1"/>
      <c r="E388" s="6"/>
      <c r="F388" s="12" t="s">
        <v>504</v>
      </c>
      <c r="G388" s="18">
        <v>0</v>
      </c>
    </row>
    <row r="389" spans="5:7" ht="15">
      <c r="E389" s="6"/>
      <c r="F389" s="12" t="s">
        <v>505</v>
      </c>
      <c r="G389" s="23">
        <f>TRUNC((G378+G382+G386+G388),2)</f>
        <v>29.23</v>
      </c>
    </row>
    <row r="390" spans="5:7" ht="31.5">
      <c r="E390" s="12" t="str">
        <f>A6</f>
        <v>[2] Benefícios e despesas indiretas (B.D.I.) %</v>
      </c>
      <c r="F390" s="24">
        <f>A7</f>
        <v>0</v>
      </c>
      <c r="G390" s="24">
        <f>TRUNC((G389*F390)/100,2)</f>
        <v>0</v>
      </c>
    </row>
    <row r="391" spans="4:7" ht="21">
      <c r="D391" s="9" t="s">
        <v>726</v>
      </c>
      <c r="E391" s="12" t="s">
        <v>507</v>
      </c>
      <c r="F391" s="12" t="s">
        <v>524</v>
      </c>
      <c r="G391" s="25">
        <f>TRUNC((G389+G390),2)</f>
        <v>29.23</v>
      </c>
    </row>
    <row r="392" spans="1:7" ht="15">
      <c r="A392" s="118" t="s">
        <v>509</v>
      </c>
      <c r="B392" s="119"/>
      <c r="C392" s="119"/>
      <c r="D392" s="119"/>
      <c r="E392" s="119"/>
      <c r="F392" s="119"/>
      <c r="G392" s="119"/>
    </row>
    <row r="393" spans="1:7" ht="15.5">
      <c r="A393" s="9" t="s">
        <v>727</v>
      </c>
      <c r="B393" s="120" t="s">
        <v>728</v>
      </c>
      <c r="C393" s="121"/>
      <c r="D393" s="121"/>
      <c r="E393" s="121"/>
      <c r="F393" s="121"/>
      <c r="G393" s="121"/>
    </row>
    <row r="394" spans="2:3" ht="15">
      <c r="B394" s="9" t="s">
        <v>489</v>
      </c>
      <c r="C394" s="9" t="s">
        <v>6</v>
      </c>
    </row>
    <row r="395" spans="1:9" ht="52.5">
      <c r="A395" s="17" t="s">
        <v>98</v>
      </c>
      <c r="B395" s="2" t="s">
        <v>99</v>
      </c>
      <c r="C395" s="17" t="s">
        <v>512</v>
      </c>
      <c r="D395" s="2"/>
      <c r="E395" s="2"/>
      <c r="F395" s="2"/>
      <c r="G395" s="2"/>
      <c r="H395" s="2"/>
      <c r="I395" s="2"/>
    </row>
    <row r="396" spans="1:7" ht="15">
      <c r="A396" s="9" t="s">
        <v>491</v>
      </c>
      <c r="B396" s="9" t="s">
        <v>492</v>
      </c>
      <c r="C396" s="9" t="s">
        <v>6</v>
      </c>
      <c r="D396" s="9" t="s">
        <v>7</v>
      </c>
      <c r="E396" s="9" t="s">
        <v>493</v>
      </c>
      <c r="F396" s="9" t="s">
        <v>494</v>
      </c>
      <c r="G396" s="9" t="s">
        <v>495</v>
      </c>
    </row>
    <row r="397" spans="1:7" ht="15">
      <c r="A397" s="19" t="s">
        <v>729</v>
      </c>
      <c r="B397" s="1" t="s">
        <v>730</v>
      </c>
      <c r="C397" s="19" t="s">
        <v>170</v>
      </c>
      <c r="D397" s="20">
        <v>0.036</v>
      </c>
      <c r="E397" s="21">
        <f>Insumos!D129</f>
        <v>0.3914</v>
      </c>
      <c r="F397" s="22"/>
      <c r="G397" s="21">
        <f>TRUNC(((D397+((D397*F397)/100))*E397),G4)</f>
        <v>0.014</v>
      </c>
    </row>
    <row r="398" spans="1:7" ht="15">
      <c r="A398" s="19" t="s">
        <v>731</v>
      </c>
      <c r="B398" s="1" t="s">
        <v>732</v>
      </c>
      <c r="C398" s="19" t="s">
        <v>170</v>
      </c>
      <c r="D398" s="20">
        <v>0.036</v>
      </c>
      <c r="E398" s="21">
        <f>Insumos!D116</f>
        <v>1.5149</v>
      </c>
      <c r="F398" s="22"/>
      <c r="G398" s="21">
        <f>TRUNC(((D398+((D398*F398)/100))*E398),G4)</f>
        <v>0.0545</v>
      </c>
    </row>
    <row r="399" spans="5:7" ht="15">
      <c r="E399" s="6"/>
      <c r="F399" s="12" t="s">
        <v>496</v>
      </c>
      <c r="G399" s="18">
        <f>SUM(G397:G398)</f>
        <v>0.0685</v>
      </c>
    </row>
    <row r="400" spans="1:7" ht="15">
      <c r="A400" s="9" t="s">
        <v>491</v>
      </c>
      <c r="B400" s="9" t="s">
        <v>497</v>
      </c>
      <c r="C400" s="9" t="s">
        <v>6</v>
      </c>
      <c r="D400" s="9" t="s">
        <v>7</v>
      </c>
      <c r="E400" s="9" t="s">
        <v>493</v>
      </c>
      <c r="F400" s="9" t="s">
        <v>494</v>
      </c>
      <c r="G400" s="9" t="s">
        <v>495</v>
      </c>
    </row>
    <row r="401" spans="1:7" ht="21">
      <c r="A401" s="19" t="s">
        <v>733</v>
      </c>
      <c r="B401" s="1" t="s">
        <v>734</v>
      </c>
      <c r="C401" s="19" t="s">
        <v>170</v>
      </c>
      <c r="D401" s="20">
        <v>0.16</v>
      </c>
      <c r="E401" s="21">
        <f>Insumos!D48</f>
        <v>21.96</v>
      </c>
      <c r="F401" s="22">
        <v>3</v>
      </c>
      <c r="G401" s="21">
        <f>TRUNC(((D401+((D401*F401)/100))*E401),G4)</f>
        <v>3.619</v>
      </c>
    </row>
    <row r="402" spans="1:7" ht="21">
      <c r="A402" s="19" t="s">
        <v>735</v>
      </c>
      <c r="B402" s="1" t="s">
        <v>736</v>
      </c>
      <c r="C402" s="19" t="s">
        <v>170</v>
      </c>
      <c r="D402" s="20">
        <v>0.09</v>
      </c>
      <c r="E402" s="21">
        <f>Insumos!D42</f>
        <v>21.96</v>
      </c>
      <c r="F402" s="22">
        <v>3</v>
      </c>
      <c r="G402" s="21">
        <f>TRUNC(((D402+((D402*F402)/100))*E402),G4)</f>
        <v>2.0356</v>
      </c>
    </row>
    <row r="403" spans="1:7" ht="15">
      <c r="A403" s="19" t="s">
        <v>571</v>
      </c>
      <c r="B403" s="1" t="s">
        <v>572</v>
      </c>
      <c r="C403" s="19" t="s">
        <v>170</v>
      </c>
      <c r="D403" s="20">
        <v>0.6500000000000001</v>
      </c>
      <c r="E403" s="21">
        <f>Insumos!D28</f>
        <v>21.96</v>
      </c>
      <c r="F403" s="22">
        <v>3</v>
      </c>
      <c r="G403" s="21">
        <f>TRUNC(((D403+((D403*F403)/100))*E403),G4)</f>
        <v>14.7022</v>
      </c>
    </row>
    <row r="404" spans="1:7" ht="21">
      <c r="A404" s="19" t="s">
        <v>515</v>
      </c>
      <c r="B404" s="1" t="s">
        <v>516</v>
      </c>
      <c r="C404" s="19" t="s">
        <v>170</v>
      </c>
      <c r="D404" s="20">
        <v>1.125</v>
      </c>
      <c r="E404" s="21">
        <f>Insumos!D4</f>
        <v>15.87</v>
      </c>
      <c r="F404" s="22"/>
      <c r="G404" s="21">
        <f>TRUNC(((D404+((D404*F404)/100))*E404),G4)</f>
        <v>17.8537</v>
      </c>
    </row>
    <row r="405" spans="5:7" ht="15">
      <c r="E405" s="6"/>
      <c r="F405" s="12" t="s">
        <v>498</v>
      </c>
      <c r="G405" s="18">
        <f>SUM(G401:G404)</f>
        <v>38.210499999999996</v>
      </c>
    </row>
    <row r="406" spans="1:7" ht="15">
      <c r="A406" s="9" t="s">
        <v>491</v>
      </c>
      <c r="B406" s="9" t="s">
        <v>499</v>
      </c>
      <c r="C406" s="9" t="s">
        <v>6</v>
      </c>
      <c r="D406" s="9" t="s">
        <v>7</v>
      </c>
      <c r="E406" s="9" t="s">
        <v>493</v>
      </c>
      <c r="F406" s="9" t="s">
        <v>494</v>
      </c>
      <c r="G406" s="9" t="s">
        <v>495</v>
      </c>
    </row>
    <row r="407" spans="1:7" ht="15">
      <c r="A407" s="19" t="s">
        <v>737</v>
      </c>
      <c r="B407" s="1" t="s">
        <v>738</v>
      </c>
      <c r="C407" s="19" t="s">
        <v>195</v>
      </c>
      <c r="D407" s="20">
        <v>0.1015</v>
      </c>
      <c r="E407" s="21">
        <f>Insumos!D34</f>
        <v>90.4</v>
      </c>
      <c r="F407" s="22"/>
      <c r="G407" s="21">
        <f>TRUNC(((D407+((D407*F407)/100))*E407),G4)</f>
        <v>9.1756</v>
      </c>
    </row>
    <row r="408" spans="1:7" ht="15">
      <c r="A408" s="19" t="s">
        <v>739</v>
      </c>
      <c r="B408" s="1" t="s">
        <v>740</v>
      </c>
      <c r="C408" s="19" t="s">
        <v>32</v>
      </c>
      <c r="D408" s="20">
        <v>0.155</v>
      </c>
      <c r="E408" s="21">
        <f>Insumos!D9</f>
        <v>422</v>
      </c>
      <c r="F408" s="22"/>
      <c r="G408" s="21">
        <f>TRUNC(((D408+((D408*F408)/100))*E408),G4)</f>
        <v>65.41</v>
      </c>
    </row>
    <row r="409" spans="1:7" ht="15">
      <c r="A409" s="19" t="s">
        <v>741</v>
      </c>
      <c r="B409" s="1" t="s">
        <v>742</v>
      </c>
      <c r="C409" s="19" t="s">
        <v>26</v>
      </c>
      <c r="D409" s="20">
        <v>1.2</v>
      </c>
      <c r="E409" s="21">
        <f>Insumos!D69</f>
        <v>1.263</v>
      </c>
      <c r="F409" s="22"/>
      <c r="G409" s="21">
        <f>TRUNC(((D409+((D409*F409)/100))*E409),G4)</f>
        <v>1.5156</v>
      </c>
    </row>
    <row r="410" spans="1:7" ht="15">
      <c r="A410" s="19" t="s">
        <v>743</v>
      </c>
      <c r="B410" s="1" t="s">
        <v>744</v>
      </c>
      <c r="C410" s="19" t="s">
        <v>170</v>
      </c>
      <c r="D410" s="20">
        <v>0.043800000000000006</v>
      </c>
      <c r="E410" s="21">
        <f>Insumos!D121</f>
        <v>0.9615</v>
      </c>
      <c r="F410" s="22"/>
      <c r="G410" s="21">
        <f>TRUNC(((D410+((D410*F410)/100))*E410),G4)</f>
        <v>0.0421</v>
      </c>
    </row>
    <row r="411" spans="1:7" ht="15">
      <c r="A411" s="19" t="s">
        <v>745</v>
      </c>
      <c r="B411" s="1" t="s">
        <v>746</v>
      </c>
      <c r="C411" s="19" t="s">
        <v>170</v>
      </c>
      <c r="D411" s="20">
        <v>0.0188</v>
      </c>
      <c r="E411" s="21">
        <f>Insumos!D104</f>
        <v>9.0383</v>
      </c>
      <c r="F411" s="22"/>
      <c r="G411" s="21">
        <f>TRUNC(((D411+((D411*F411)/100))*E411),G4)</f>
        <v>0.1699</v>
      </c>
    </row>
    <row r="412" spans="1:7" ht="15">
      <c r="A412" s="19" t="s">
        <v>615</v>
      </c>
      <c r="B412" s="1" t="s">
        <v>616</v>
      </c>
      <c r="C412" s="19" t="s">
        <v>170</v>
      </c>
      <c r="D412" s="20">
        <v>0.0292</v>
      </c>
      <c r="E412" s="21">
        <f>Insumos!D62</f>
        <v>2.178</v>
      </c>
      <c r="F412" s="22"/>
      <c r="G412" s="21">
        <f>TRUNC(((D412+((D412*F412)/100))*E412),G4)</f>
        <v>0.0635</v>
      </c>
    </row>
    <row r="413" spans="1:7" ht="15">
      <c r="A413" s="19" t="s">
        <v>617</v>
      </c>
      <c r="B413" s="1" t="s">
        <v>618</v>
      </c>
      <c r="C413" s="19" t="s">
        <v>170</v>
      </c>
      <c r="D413" s="20">
        <v>0.0125</v>
      </c>
      <c r="E413" s="21">
        <f>Insumos!D96</f>
        <v>8.0492</v>
      </c>
      <c r="F413" s="22"/>
      <c r="G413" s="21">
        <f>TRUNC(((D413+((D413*F413)/100))*E413),G4)</f>
        <v>0.1006</v>
      </c>
    </row>
    <row r="414" spans="5:7" ht="15">
      <c r="E414" s="6"/>
      <c r="F414" s="12" t="s">
        <v>502</v>
      </c>
      <c r="G414" s="18">
        <f>SUM(G407:G413)</f>
        <v>76.47730000000001</v>
      </c>
    </row>
    <row r="415" spans="1:7" ht="15">
      <c r="A415" s="9" t="s">
        <v>491</v>
      </c>
      <c r="B415" s="9" t="s">
        <v>503</v>
      </c>
      <c r="C415" s="9" t="s">
        <v>6</v>
      </c>
      <c r="D415" s="9" t="s">
        <v>7</v>
      </c>
      <c r="E415" s="9" t="s">
        <v>493</v>
      </c>
      <c r="F415" s="9" t="s">
        <v>494</v>
      </c>
      <c r="G415" s="9" t="s">
        <v>495</v>
      </c>
    </row>
    <row r="416" spans="1:7" ht="15">
      <c r="A416" s="1"/>
      <c r="B416" s="1"/>
      <c r="C416" s="1"/>
      <c r="D416" s="1"/>
      <c r="E416" s="6"/>
      <c r="F416" s="12" t="s">
        <v>504</v>
      </c>
      <c r="G416" s="18">
        <v>0</v>
      </c>
    </row>
    <row r="417" spans="5:7" ht="15">
      <c r="E417" s="6"/>
      <c r="F417" s="12" t="s">
        <v>505</v>
      </c>
      <c r="G417" s="23">
        <f>TRUNC((G399+G405+G414+G416),2)</f>
        <v>114.75</v>
      </c>
    </row>
    <row r="418" spans="5:7" ht="31.5">
      <c r="E418" s="12" t="str">
        <f>A6</f>
        <v>[2] Benefícios e despesas indiretas (B.D.I.) %</v>
      </c>
      <c r="F418" s="24">
        <f>A7</f>
        <v>0</v>
      </c>
      <c r="G418" s="24">
        <f>TRUNC((G417*F418)/100,2)</f>
        <v>0</v>
      </c>
    </row>
    <row r="419" spans="4:7" ht="21">
      <c r="D419" s="9" t="s">
        <v>747</v>
      </c>
      <c r="E419" s="12" t="s">
        <v>507</v>
      </c>
      <c r="F419" s="12" t="s">
        <v>524</v>
      </c>
      <c r="G419" s="25">
        <f>TRUNC((G417+G418),2)</f>
        <v>114.75</v>
      </c>
    </row>
    <row r="420" spans="1:7" ht="15">
      <c r="A420" s="118" t="s">
        <v>509</v>
      </c>
      <c r="B420" s="119"/>
      <c r="C420" s="119"/>
      <c r="D420" s="119"/>
      <c r="E420" s="119"/>
      <c r="F420" s="119"/>
      <c r="G420" s="119"/>
    </row>
    <row r="421" spans="1:7" ht="15.5">
      <c r="A421" s="9" t="s">
        <v>748</v>
      </c>
      <c r="B421" s="120" t="s">
        <v>749</v>
      </c>
      <c r="C421" s="121"/>
      <c r="D421" s="121"/>
      <c r="E421" s="121"/>
      <c r="F421" s="121"/>
      <c r="G421" s="121"/>
    </row>
    <row r="422" spans="2:3" ht="15">
      <c r="B422" s="9" t="s">
        <v>489</v>
      </c>
      <c r="C422" s="9" t="s">
        <v>6</v>
      </c>
    </row>
    <row r="423" spans="1:9" ht="31.5">
      <c r="A423" s="17" t="s">
        <v>101</v>
      </c>
      <c r="B423" s="2" t="s">
        <v>102</v>
      </c>
      <c r="C423" s="17" t="s">
        <v>512</v>
      </c>
      <c r="D423" s="2"/>
      <c r="E423" s="2"/>
      <c r="F423" s="2"/>
      <c r="G423" s="2"/>
      <c r="H423" s="2"/>
      <c r="I423" s="2"/>
    </row>
    <row r="424" spans="1:7" ht="15">
      <c r="A424" s="9" t="s">
        <v>491</v>
      </c>
      <c r="B424" s="9" t="s">
        <v>492</v>
      </c>
      <c r="C424" s="9" t="s">
        <v>6</v>
      </c>
      <c r="D424" s="9" t="s">
        <v>7</v>
      </c>
      <c r="E424" s="9" t="s">
        <v>493</v>
      </c>
      <c r="F424" s="9" t="s">
        <v>494</v>
      </c>
      <c r="G424" s="9" t="s">
        <v>495</v>
      </c>
    </row>
    <row r="425" spans="1:7" ht="15">
      <c r="A425" s="1"/>
      <c r="B425" s="1"/>
      <c r="C425" s="1"/>
      <c r="D425" s="1"/>
      <c r="E425" s="6"/>
      <c r="F425" s="12" t="s">
        <v>496</v>
      </c>
      <c r="G425" s="18">
        <v>0</v>
      </c>
    </row>
    <row r="426" spans="1:7" ht="15">
      <c r="A426" s="9" t="s">
        <v>491</v>
      </c>
      <c r="B426" s="9" t="s">
        <v>497</v>
      </c>
      <c r="C426" s="9" t="s">
        <v>6</v>
      </c>
      <c r="D426" s="9" t="s">
        <v>7</v>
      </c>
      <c r="E426" s="9" t="s">
        <v>493</v>
      </c>
      <c r="F426" s="9" t="s">
        <v>494</v>
      </c>
      <c r="G426" s="9" t="s">
        <v>495</v>
      </c>
    </row>
    <row r="427" spans="1:7" ht="21">
      <c r="A427" s="19" t="s">
        <v>515</v>
      </c>
      <c r="B427" s="1" t="s">
        <v>516</v>
      </c>
      <c r="C427" s="19" t="s">
        <v>170</v>
      </c>
      <c r="D427" s="20">
        <v>0.4</v>
      </c>
      <c r="E427" s="21">
        <f>Insumos!D4</f>
        <v>15.87</v>
      </c>
      <c r="F427" s="22">
        <v>3</v>
      </c>
      <c r="G427" s="21">
        <f>TRUNC(((D427+((D427*F427)/100))*E427),G4)</f>
        <v>6.5384</v>
      </c>
    </row>
    <row r="428" spans="1:7" ht="15">
      <c r="A428" s="19" t="s">
        <v>750</v>
      </c>
      <c r="B428" s="1" t="s">
        <v>751</v>
      </c>
      <c r="C428" s="19" t="s">
        <v>170</v>
      </c>
      <c r="D428" s="20">
        <v>0.4</v>
      </c>
      <c r="E428" s="21">
        <f>Insumos!D35</f>
        <v>21.96</v>
      </c>
      <c r="F428" s="22">
        <v>3</v>
      </c>
      <c r="G428" s="21">
        <f>TRUNC(((D428+((D428*F428)/100))*E428),G4)</f>
        <v>9.0475</v>
      </c>
    </row>
    <row r="429" spans="5:7" ht="15">
      <c r="E429" s="6"/>
      <c r="F429" s="12" t="s">
        <v>498</v>
      </c>
      <c r="G429" s="18">
        <f>SUM(G427:G428)</f>
        <v>15.585899999999999</v>
      </c>
    </row>
    <row r="430" spans="1:7" ht="15">
      <c r="A430" s="9" t="s">
        <v>491</v>
      </c>
      <c r="B430" s="9" t="s">
        <v>499</v>
      </c>
      <c r="C430" s="9" t="s">
        <v>6</v>
      </c>
      <c r="D430" s="9" t="s">
        <v>7</v>
      </c>
      <c r="E430" s="9" t="s">
        <v>493</v>
      </c>
      <c r="F430" s="9" t="s">
        <v>494</v>
      </c>
      <c r="G430" s="9" t="s">
        <v>495</v>
      </c>
    </row>
    <row r="431" spans="1:7" ht="15">
      <c r="A431" s="19" t="s">
        <v>752</v>
      </c>
      <c r="B431" s="1" t="s">
        <v>753</v>
      </c>
      <c r="C431" s="19" t="s">
        <v>225</v>
      </c>
      <c r="D431" s="20">
        <v>0.14200000000000002</v>
      </c>
      <c r="E431" s="21">
        <f>Insumos!D30</f>
        <v>95.63</v>
      </c>
      <c r="F431" s="22"/>
      <c r="G431" s="21">
        <f>TRUNC(((D431+((D431*F431)/100))*E431),G4)</f>
        <v>13.5794</v>
      </c>
    </row>
    <row r="432" spans="1:7" ht="21">
      <c r="A432" s="19" t="s">
        <v>754</v>
      </c>
      <c r="B432" s="1" t="s">
        <v>755</v>
      </c>
      <c r="C432" s="19" t="s">
        <v>26</v>
      </c>
      <c r="D432" s="20">
        <v>1.05</v>
      </c>
      <c r="E432" s="21">
        <f>Insumos!D13</f>
        <v>37.08</v>
      </c>
      <c r="F432" s="22"/>
      <c r="G432" s="21">
        <f>TRUNC(((D432+((D432*F432)/100))*E432),G4)</f>
        <v>38.934</v>
      </c>
    </row>
    <row r="433" spans="5:7" ht="15">
      <c r="E433" s="6"/>
      <c r="F433" s="12" t="s">
        <v>502</v>
      </c>
      <c r="G433" s="18">
        <f>SUM(G431:G432)</f>
        <v>52.5134</v>
      </c>
    </row>
    <row r="434" spans="1:7" ht="15">
      <c r="A434" s="9" t="s">
        <v>491</v>
      </c>
      <c r="B434" s="9" t="s">
        <v>503</v>
      </c>
      <c r="C434" s="9" t="s">
        <v>6</v>
      </c>
      <c r="D434" s="9" t="s">
        <v>7</v>
      </c>
      <c r="E434" s="9" t="s">
        <v>493</v>
      </c>
      <c r="F434" s="9" t="s">
        <v>494</v>
      </c>
      <c r="G434" s="9" t="s">
        <v>495</v>
      </c>
    </row>
    <row r="435" spans="1:7" ht="15">
      <c r="A435" s="1"/>
      <c r="B435" s="1"/>
      <c r="C435" s="1"/>
      <c r="D435" s="1"/>
      <c r="E435" s="6"/>
      <c r="F435" s="12" t="s">
        <v>504</v>
      </c>
      <c r="G435" s="18">
        <v>0</v>
      </c>
    </row>
    <row r="436" spans="5:7" ht="15">
      <c r="E436" s="6"/>
      <c r="F436" s="12" t="s">
        <v>505</v>
      </c>
      <c r="G436" s="23">
        <f>TRUNC((G425+G429+G433+G435),2)</f>
        <v>68.09</v>
      </c>
    </row>
    <row r="437" spans="5:7" ht="31.5">
      <c r="E437" s="12" t="str">
        <f>A6</f>
        <v>[2] Benefícios e despesas indiretas (B.D.I.) %</v>
      </c>
      <c r="F437" s="24">
        <f>A7</f>
        <v>0</v>
      </c>
      <c r="G437" s="24">
        <f>TRUNC((G436*F437)/100,2)</f>
        <v>0</v>
      </c>
    </row>
    <row r="438" spans="4:7" ht="21">
      <c r="D438" s="9" t="s">
        <v>756</v>
      </c>
      <c r="E438" s="12" t="s">
        <v>507</v>
      </c>
      <c r="F438" s="12" t="s">
        <v>524</v>
      </c>
      <c r="G438" s="25">
        <f>TRUNC((G436+G437),2)</f>
        <v>68.09</v>
      </c>
    </row>
    <row r="439" spans="1:7" ht="15">
      <c r="A439" s="118" t="s">
        <v>509</v>
      </c>
      <c r="B439" s="119"/>
      <c r="C439" s="119"/>
      <c r="D439" s="119"/>
      <c r="E439" s="119"/>
      <c r="F439" s="119"/>
      <c r="G439" s="119"/>
    </row>
    <row r="440" spans="1:7" ht="15.5">
      <c r="A440" s="9" t="s">
        <v>757</v>
      </c>
      <c r="B440" s="120" t="s">
        <v>758</v>
      </c>
      <c r="C440" s="121"/>
      <c r="D440" s="121"/>
      <c r="E440" s="121"/>
      <c r="F440" s="121"/>
      <c r="G440" s="121"/>
    </row>
    <row r="441" spans="2:3" ht="15">
      <c r="B441" s="9" t="s">
        <v>489</v>
      </c>
      <c r="C441" s="9" t="s">
        <v>6</v>
      </c>
    </row>
    <row r="442" spans="1:9" ht="31.5">
      <c r="A442" s="17" t="s">
        <v>106</v>
      </c>
      <c r="B442" s="2" t="s">
        <v>107</v>
      </c>
      <c r="C442" s="17" t="s">
        <v>512</v>
      </c>
      <c r="D442" s="2"/>
      <c r="E442" s="2"/>
      <c r="F442" s="2"/>
      <c r="G442" s="2"/>
      <c r="H442" s="2"/>
      <c r="I442" s="2"/>
    </row>
    <row r="443" spans="1:7" ht="15">
      <c r="A443" s="9" t="s">
        <v>491</v>
      </c>
      <c r="B443" s="9" t="s">
        <v>492</v>
      </c>
      <c r="C443" s="9" t="s">
        <v>6</v>
      </c>
      <c r="D443" s="9" t="s">
        <v>7</v>
      </c>
      <c r="E443" s="9" t="s">
        <v>493</v>
      </c>
      <c r="F443" s="9" t="s">
        <v>494</v>
      </c>
      <c r="G443" s="9" t="s">
        <v>495</v>
      </c>
    </row>
    <row r="444" spans="1:7" ht="15">
      <c r="A444" s="1"/>
      <c r="B444" s="1"/>
      <c r="C444" s="1"/>
      <c r="D444" s="1"/>
      <c r="E444" s="6"/>
      <c r="F444" s="12" t="s">
        <v>496</v>
      </c>
      <c r="G444" s="18">
        <v>0</v>
      </c>
    </row>
    <row r="445" spans="1:7" ht="15">
      <c r="A445" s="9" t="s">
        <v>491</v>
      </c>
      <c r="B445" s="9" t="s">
        <v>497</v>
      </c>
      <c r="C445" s="9" t="s">
        <v>6</v>
      </c>
      <c r="D445" s="9" t="s">
        <v>7</v>
      </c>
      <c r="E445" s="9" t="s">
        <v>493</v>
      </c>
      <c r="F445" s="9" t="s">
        <v>494</v>
      </c>
      <c r="G445" s="9" t="s">
        <v>495</v>
      </c>
    </row>
    <row r="446" spans="1:7" ht="21">
      <c r="A446" s="19" t="s">
        <v>657</v>
      </c>
      <c r="B446" s="1" t="s">
        <v>658</v>
      </c>
      <c r="C446" s="19" t="s">
        <v>170</v>
      </c>
      <c r="D446" s="20">
        <v>8</v>
      </c>
      <c r="E446" s="21">
        <f>Insumos!D22</f>
        <v>23.62</v>
      </c>
      <c r="F446" s="22">
        <v>3</v>
      </c>
      <c r="G446" s="21">
        <f>TRUNC(((D446+((D446*F446)/100))*E446),G4)</f>
        <v>194.6288</v>
      </c>
    </row>
    <row r="447" spans="1:7" ht="21">
      <c r="A447" s="19" t="s">
        <v>515</v>
      </c>
      <c r="B447" s="1" t="s">
        <v>516</v>
      </c>
      <c r="C447" s="19" t="s">
        <v>170</v>
      </c>
      <c r="D447" s="20">
        <v>8</v>
      </c>
      <c r="E447" s="21">
        <f>Insumos!D4</f>
        <v>15.87</v>
      </c>
      <c r="F447" s="22">
        <v>3</v>
      </c>
      <c r="G447" s="21">
        <f>TRUNC(((D447+((D447*F447)/100))*E447),G4)</f>
        <v>130.7688</v>
      </c>
    </row>
    <row r="448" spans="5:7" ht="15">
      <c r="E448" s="6"/>
      <c r="F448" s="12" t="s">
        <v>498</v>
      </c>
      <c r="G448" s="18">
        <f>SUM(G446:G447)</f>
        <v>325.3976</v>
      </c>
    </row>
    <row r="449" spans="1:7" ht="15">
      <c r="A449" s="9" t="s">
        <v>491</v>
      </c>
      <c r="B449" s="9" t="s">
        <v>499</v>
      </c>
      <c r="C449" s="9" t="s">
        <v>6</v>
      </c>
      <c r="D449" s="9" t="s">
        <v>7</v>
      </c>
      <c r="E449" s="9" t="s">
        <v>493</v>
      </c>
      <c r="F449" s="9" t="s">
        <v>494</v>
      </c>
      <c r="G449" s="9" t="s">
        <v>495</v>
      </c>
    </row>
    <row r="450" spans="1:7" ht="15">
      <c r="A450" s="19" t="s">
        <v>759</v>
      </c>
      <c r="B450" s="1" t="s">
        <v>760</v>
      </c>
      <c r="C450" s="19" t="s">
        <v>26</v>
      </c>
      <c r="D450" s="20">
        <v>1.1</v>
      </c>
      <c r="E450" s="21">
        <f>Insumos!D74</f>
        <v>55.02</v>
      </c>
      <c r="F450" s="22"/>
      <c r="G450" s="21">
        <f>TRUNC(((D450+((D450*F450)/100))*E450),G4)</f>
        <v>60.522</v>
      </c>
    </row>
    <row r="451" spans="1:7" ht="15">
      <c r="A451" s="19" t="s">
        <v>761</v>
      </c>
      <c r="B451" s="1" t="s">
        <v>762</v>
      </c>
      <c r="C451" s="19" t="s">
        <v>53</v>
      </c>
      <c r="D451" s="20">
        <v>6.8</v>
      </c>
      <c r="E451" s="21">
        <f>Insumos!D46</f>
        <v>35.77</v>
      </c>
      <c r="F451" s="22">
        <v>15</v>
      </c>
      <c r="G451" s="21">
        <f>TRUNC(((D451+((D451*F451)/100))*E451),G4)</f>
        <v>279.7214</v>
      </c>
    </row>
    <row r="452" spans="1:7" ht="15">
      <c r="A452" s="19" t="s">
        <v>763</v>
      </c>
      <c r="B452" s="1" t="s">
        <v>764</v>
      </c>
      <c r="C452" s="19" t="s">
        <v>53</v>
      </c>
      <c r="D452" s="20">
        <v>1.5</v>
      </c>
      <c r="E452" s="21">
        <f>Insumos!D63</f>
        <v>57.61</v>
      </c>
      <c r="F452" s="22">
        <v>15</v>
      </c>
      <c r="G452" s="21">
        <f>TRUNC(((D452+((D452*F452)/100))*E452),G4)</f>
        <v>99.3772</v>
      </c>
    </row>
    <row r="453" spans="5:7" ht="15">
      <c r="E453" s="6"/>
      <c r="F453" s="12" t="s">
        <v>502</v>
      </c>
      <c r="G453" s="18">
        <f>SUM(G450:G452)</f>
        <v>439.6206</v>
      </c>
    </row>
    <row r="454" spans="1:7" ht="15">
      <c r="A454" s="9" t="s">
        <v>491</v>
      </c>
      <c r="B454" s="9" t="s">
        <v>503</v>
      </c>
      <c r="C454" s="9" t="s">
        <v>6</v>
      </c>
      <c r="D454" s="9" t="s">
        <v>7</v>
      </c>
      <c r="E454" s="9" t="s">
        <v>493</v>
      </c>
      <c r="F454" s="9" t="s">
        <v>494</v>
      </c>
      <c r="G454" s="9" t="s">
        <v>495</v>
      </c>
    </row>
    <row r="455" spans="1:7" ht="15">
      <c r="A455" s="1"/>
      <c r="B455" s="1"/>
      <c r="C455" s="1"/>
      <c r="D455" s="1"/>
      <c r="E455" s="6"/>
      <c r="F455" s="12" t="s">
        <v>504</v>
      </c>
      <c r="G455" s="18">
        <v>0</v>
      </c>
    </row>
    <row r="456" spans="5:7" ht="15">
      <c r="E456" s="6"/>
      <c r="F456" s="12" t="s">
        <v>505</v>
      </c>
      <c r="G456" s="23">
        <f>TRUNC((G444+G448+G453+G455),2)</f>
        <v>765.01</v>
      </c>
    </row>
    <row r="457" spans="5:7" ht="31.5">
      <c r="E457" s="12" t="str">
        <f>A6</f>
        <v>[2] Benefícios e despesas indiretas (B.D.I.) %</v>
      </c>
      <c r="F457" s="24">
        <f>A7</f>
        <v>0</v>
      </c>
      <c r="G457" s="24">
        <f>TRUNC((G456*F457)/100,2)</f>
        <v>0</v>
      </c>
    </row>
    <row r="458" spans="4:7" ht="21">
      <c r="D458" s="9" t="s">
        <v>765</v>
      </c>
      <c r="E458" s="12" t="s">
        <v>507</v>
      </c>
      <c r="F458" s="12" t="s">
        <v>524</v>
      </c>
      <c r="G458" s="25">
        <f>TRUNC((G456+G457),2)</f>
        <v>765.01</v>
      </c>
    </row>
    <row r="459" spans="1:7" ht="15">
      <c r="A459" s="118" t="s">
        <v>509</v>
      </c>
      <c r="B459" s="119"/>
      <c r="C459" s="119"/>
      <c r="D459" s="119"/>
      <c r="E459" s="119"/>
      <c r="F459" s="119"/>
      <c r="G459" s="119"/>
    </row>
    <row r="460" spans="1:7" ht="15.5">
      <c r="A460" s="9" t="s">
        <v>766</v>
      </c>
      <c r="B460" s="120" t="s">
        <v>767</v>
      </c>
      <c r="C460" s="121"/>
      <c r="D460" s="121"/>
      <c r="E460" s="121"/>
      <c r="F460" s="121"/>
      <c r="G460" s="121"/>
    </row>
    <row r="461" spans="2:3" ht="15">
      <c r="B461" s="9" t="s">
        <v>489</v>
      </c>
      <c r="C461" s="9" t="s">
        <v>6</v>
      </c>
    </row>
    <row r="462" spans="1:9" ht="21">
      <c r="A462" s="17" t="s">
        <v>110</v>
      </c>
      <c r="B462" s="2" t="s">
        <v>111</v>
      </c>
      <c r="C462" s="17" t="s">
        <v>559</v>
      </c>
      <c r="D462" s="2"/>
      <c r="E462" s="2"/>
      <c r="F462" s="2"/>
      <c r="G462" s="2"/>
      <c r="H462" s="2"/>
      <c r="I462" s="2"/>
    </row>
    <row r="463" spans="1:7" ht="15">
      <c r="A463" s="9" t="s">
        <v>491</v>
      </c>
      <c r="B463" s="9" t="s">
        <v>492</v>
      </c>
      <c r="C463" s="9" t="s">
        <v>6</v>
      </c>
      <c r="D463" s="9" t="s">
        <v>7</v>
      </c>
      <c r="E463" s="9" t="s">
        <v>493</v>
      </c>
      <c r="F463" s="9" t="s">
        <v>494</v>
      </c>
      <c r="G463" s="9" t="s">
        <v>495</v>
      </c>
    </row>
    <row r="464" spans="1:7" ht="15">
      <c r="A464" s="1"/>
      <c r="B464" s="1"/>
      <c r="C464" s="1"/>
      <c r="D464" s="1"/>
      <c r="E464" s="6"/>
      <c r="F464" s="12" t="s">
        <v>496</v>
      </c>
      <c r="G464" s="18">
        <v>0</v>
      </c>
    </row>
    <row r="465" spans="1:7" ht="15">
      <c r="A465" s="9" t="s">
        <v>491</v>
      </c>
      <c r="B465" s="9" t="s">
        <v>497</v>
      </c>
      <c r="C465" s="9" t="s">
        <v>6</v>
      </c>
      <c r="D465" s="9" t="s">
        <v>7</v>
      </c>
      <c r="E465" s="9" t="s">
        <v>493</v>
      </c>
      <c r="F465" s="9" t="s">
        <v>494</v>
      </c>
      <c r="G465" s="9" t="s">
        <v>495</v>
      </c>
    </row>
    <row r="466" spans="1:7" ht="15">
      <c r="A466" s="1"/>
      <c r="B466" s="1"/>
      <c r="C466" s="1"/>
      <c r="D466" s="1"/>
      <c r="E466" s="6"/>
      <c r="F466" s="12" t="s">
        <v>498</v>
      </c>
      <c r="G466" s="18">
        <v>0</v>
      </c>
    </row>
    <row r="467" spans="1:7" ht="15">
      <c r="A467" s="9" t="s">
        <v>491</v>
      </c>
      <c r="B467" s="9" t="s">
        <v>499</v>
      </c>
      <c r="C467" s="9" t="s">
        <v>6</v>
      </c>
      <c r="D467" s="9" t="s">
        <v>7</v>
      </c>
      <c r="E467" s="9" t="s">
        <v>493</v>
      </c>
      <c r="F467" s="9" t="s">
        <v>494</v>
      </c>
      <c r="G467" s="9" t="s">
        <v>495</v>
      </c>
    </row>
    <row r="468" spans="1:7" ht="21">
      <c r="A468" s="19" t="s">
        <v>768</v>
      </c>
      <c r="B468" s="1" t="s">
        <v>769</v>
      </c>
      <c r="C468" s="19" t="s">
        <v>53</v>
      </c>
      <c r="D468" s="20">
        <v>1</v>
      </c>
      <c r="E468" s="21">
        <f>Insumos!D45</f>
        <v>14.6487</v>
      </c>
      <c r="F468" s="22"/>
      <c r="G468" s="21">
        <f>TRUNC(((D468+((D468*F468)/100))*E468),G4)</f>
        <v>14.6487</v>
      </c>
    </row>
    <row r="469" spans="5:7" ht="15">
      <c r="E469" s="6"/>
      <c r="F469" s="12" t="s">
        <v>502</v>
      </c>
      <c r="G469" s="18">
        <f>SUM(G468:G468)</f>
        <v>14.6487</v>
      </c>
    </row>
    <row r="470" spans="1:7" ht="15">
      <c r="A470" s="9" t="s">
        <v>491</v>
      </c>
      <c r="B470" s="9" t="s">
        <v>503</v>
      </c>
      <c r="C470" s="9" t="s">
        <v>6</v>
      </c>
      <c r="D470" s="9" t="s">
        <v>7</v>
      </c>
      <c r="E470" s="9" t="s">
        <v>493</v>
      </c>
      <c r="F470" s="9" t="s">
        <v>494</v>
      </c>
      <c r="G470" s="9" t="s">
        <v>495</v>
      </c>
    </row>
    <row r="471" spans="1:7" ht="15">
      <c r="A471" s="1"/>
      <c r="B471" s="1"/>
      <c r="C471" s="1"/>
      <c r="D471" s="1"/>
      <c r="E471" s="6"/>
      <c r="F471" s="12" t="s">
        <v>504</v>
      </c>
      <c r="G471" s="18">
        <v>0</v>
      </c>
    </row>
    <row r="472" spans="5:7" ht="15">
      <c r="E472" s="6"/>
      <c r="F472" s="12" t="s">
        <v>505</v>
      </c>
      <c r="G472" s="23">
        <f>TRUNC((G464+G466+G469+G471),2)</f>
        <v>14.64</v>
      </c>
    </row>
    <row r="473" spans="5:7" ht="31.5">
      <c r="E473" s="12" t="str">
        <f>A6</f>
        <v>[2] Benefícios e despesas indiretas (B.D.I.) %</v>
      </c>
      <c r="F473" s="24">
        <f>A7</f>
        <v>0</v>
      </c>
      <c r="G473" s="24">
        <f>TRUNC((G472*F473)/100,2)</f>
        <v>0</v>
      </c>
    </row>
    <row r="474" spans="4:7" ht="21">
      <c r="D474" s="9" t="s">
        <v>770</v>
      </c>
      <c r="E474" s="12" t="s">
        <v>507</v>
      </c>
      <c r="F474" s="12" t="s">
        <v>567</v>
      </c>
      <c r="G474" s="25">
        <f>TRUNC((G472+G473),2)</f>
        <v>14.64</v>
      </c>
    </row>
    <row r="475" spans="1:7" ht="15">
      <c r="A475" s="118" t="s">
        <v>509</v>
      </c>
      <c r="B475" s="119"/>
      <c r="C475" s="119"/>
      <c r="D475" s="119"/>
      <c r="E475" s="119"/>
      <c r="F475" s="119"/>
      <c r="G475" s="119"/>
    </row>
    <row r="476" spans="1:7" ht="15.5">
      <c r="A476" s="9" t="s">
        <v>771</v>
      </c>
      <c r="B476" s="120" t="s">
        <v>772</v>
      </c>
      <c r="C476" s="121"/>
      <c r="D476" s="121"/>
      <c r="E476" s="121"/>
      <c r="F476" s="121"/>
      <c r="G476" s="121"/>
    </row>
    <row r="477" spans="2:3" ht="15">
      <c r="B477" s="9" t="s">
        <v>489</v>
      </c>
      <c r="C477" s="9" t="s">
        <v>6</v>
      </c>
    </row>
    <row r="478" spans="1:9" ht="31.5">
      <c r="A478" s="17" t="s">
        <v>115</v>
      </c>
      <c r="B478" s="2" t="s">
        <v>116</v>
      </c>
      <c r="C478" s="17" t="s">
        <v>512</v>
      </c>
      <c r="D478" s="2"/>
      <c r="E478" s="2"/>
      <c r="F478" s="2"/>
      <c r="G478" s="2"/>
      <c r="H478" s="2"/>
      <c r="I478" s="2"/>
    </row>
    <row r="479" spans="1:7" ht="15">
      <c r="A479" s="9" t="s">
        <v>491</v>
      </c>
      <c r="B479" s="9" t="s">
        <v>492</v>
      </c>
      <c r="C479" s="9" t="s">
        <v>6</v>
      </c>
      <c r="D479" s="9" t="s">
        <v>7</v>
      </c>
      <c r="E479" s="9" t="s">
        <v>493</v>
      </c>
      <c r="F479" s="9" t="s">
        <v>494</v>
      </c>
      <c r="G479" s="9" t="s">
        <v>495</v>
      </c>
    </row>
    <row r="480" spans="1:7" ht="15">
      <c r="A480" s="1"/>
      <c r="B480" s="1"/>
      <c r="C480" s="1"/>
      <c r="D480" s="1"/>
      <c r="E480" s="6"/>
      <c r="F480" s="12" t="s">
        <v>496</v>
      </c>
      <c r="G480" s="18">
        <v>0</v>
      </c>
    </row>
    <row r="481" spans="1:7" ht="15">
      <c r="A481" s="9" t="s">
        <v>491</v>
      </c>
      <c r="B481" s="9" t="s">
        <v>497</v>
      </c>
      <c r="C481" s="9" t="s">
        <v>6</v>
      </c>
      <c r="D481" s="9" t="s">
        <v>7</v>
      </c>
      <c r="E481" s="9" t="s">
        <v>493</v>
      </c>
      <c r="F481" s="9" t="s">
        <v>494</v>
      </c>
      <c r="G481" s="9" t="s">
        <v>495</v>
      </c>
    </row>
    <row r="482" spans="1:7" ht="15">
      <c r="A482" s="19" t="s">
        <v>640</v>
      </c>
      <c r="B482" s="1" t="s">
        <v>641</v>
      </c>
      <c r="C482" s="19" t="s">
        <v>170</v>
      </c>
      <c r="D482" s="20">
        <v>0.35000000000000003</v>
      </c>
      <c r="E482" s="21">
        <f>Insumos!D25</f>
        <v>21.96</v>
      </c>
      <c r="F482" s="22">
        <v>3</v>
      </c>
      <c r="G482" s="21">
        <f>TRUNC(((D482+((D482*F482)/100))*E482),G4)</f>
        <v>7.9165</v>
      </c>
    </row>
    <row r="483" spans="1:7" ht="21">
      <c r="A483" s="19" t="s">
        <v>515</v>
      </c>
      <c r="B483" s="1" t="s">
        <v>516</v>
      </c>
      <c r="C483" s="19" t="s">
        <v>170</v>
      </c>
      <c r="D483" s="20">
        <v>0.17500000000000002</v>
      </c>
      <c r="E483" s="21">
        <f>Insumos!D4</f>
        <v>15.87</v>
      </c>
      <c r="F483" s="22">
        <v>3</v>
      </c>
      <c r="G483" s="21">
        <f>TRUNC(((D483+((D483*F483)/100))*E483),G4)</f>
        <v>2.8605</v>
      </c>
    </row>
    <row r="484" spans="5:7" ht="15">
      <c r="E484" s="6"/>
      <c r="F484" s="12" t="s">
        <v>498</v>
      </c>
      <c r="G484" s="18">
        <f>SUM(G482:G483)</f>
        <v>10.777000000000001</v>
      </c>
    </row>
    <row r="485" spans="1:7" ht="15">
      <c r="A485" s="9" t="s">
        <v>491</v>
      </c>
      <c r="B485" s="9" t="s">
        <v>499</v>
      </c>
      <c r="C485" s="9" t="s">
        <v>6</v>
      </c>
      <c r="D485" s="9" t="s">
        <v>7</v>
      </c>
      <c r="E485" s="9" t="s">
        <v>493</v>
      </c>
      <c r="F485" s="9" t="s">
        <v>494</v>
      </c>
      <c r="G485" s="9" t="s">
        <v>495</v>
      </c>
    </row>
    <row r="486" spans="1:7" ht="15">
      <c r="A486" s="19" t="s">
        <v>773</v>
      </c>
      <c r="B486" s="1" t="s">
        <v>774</v>
      </c>
      <c r="C486" s="19" t="s">
        <v>57</v>
      </c>
      <c r="D486" s="20">
        <v>0.5</v>
      </c>
      <c r="E486" s="21">
        <f>Insumos!D82</f>
        <v>0.65</v>
      </c>
      <c r="F486" s="22"/>
      <c r="G486" s="21">
        <f>TRUNC(((D486+((D486*F486)/100))*E486),G4)</f>
        <v>0.325</v>
      </c>
    </row>
    <row r="487" spans="1:7" ht="15">
      <c r="A487" s="19" t="s">
        <v>775</v>
      </c>
      <c r="B487" s="1" t="s">
        <v>776</v>
      </c>
      <c r="C487" s="19" t="s">
        <v>225</v>
      </c>
      <c r="D487" s="20">
        <v>0.03</v>
      </c>
      <c r="E487" s="21">
        <f>Insumos!D73</f>
        <v>23.18</v>
      </c>
      <c r="F487" s="22"/>
      <c r="G487" s="21">
        <f>TRUNC(((D487+((D487*F487)/100))*E487),G4)</f>
        <v>0.6954</v>
      </c>
    </row>
    <row r="488" spans="1:7" ht="21">
      <c r="A488" s="19" t="s">
        <v>777</v>
      </c>
      <c r="B488" s="1" t="s">
        <v>778</v>
      </c>
      <c r="C488" s="19" t="s">
        <v>57</v>
      </c>
      <c r="D488" s="20">
        <v>0.012</v>
      </c>
      <c r="E488" s="21">
        <f>Insumos!D49</f>
        <v>237.91</v>
      </c>
      <c r="F488" s="22"/>
      <c r="G488" s="21">
        <f>TRUNC(((D488+((D488*F488)/100))*E488),G4)</f>
        <v>2.8549</v>
      </c>
    </row>
    <row r="489" spans="5:7" ht="15">
      <c r="E489" s="6"/>
      <c r="F489" s="12" t="s">
        <v>502</v>
      </c>
      <c r="G489" s="18">
        <f>SUM(G486:G488)</f>
        <v>3.8753</v>
      </c>
    </row>
    <row r="490" spans="1:7" ht="15">
      <c r="A490" s="9" t="s">
        <v>491</v>
      </c>
      <c r="B490" s="9" t="s">
        <v>503</v>
      </c>
      <c r="C490" s="9" t="s">
        <v>6</v>
      </c>
      <c r="D490" s="9" t="s">
        <v>7</v>
      </c>
      <c r="E490" s="9" t="s">
        <v>493</v>
      </c>
      <c r="F490" s="9" t="s">
        <v>494</v>
      </c>
      <c r="G490" s="9" t="s">
        <v>495</v>
      </c>
    </row>
    <row r="491" spans="1:7" ht="15">
      <c r="A491" s="1"/>
      <c r="B491" s="1"/>
      <c r="C491" s="1"/>
      <c r="D491" s="1"/>
      <c r="E491" s="6"/>
      <c r="F491" s="12" t="s">
        <v>504</v>
      </c>
      <c r="G491" s="18">
        <v>0</v>
      </c>
    </row>
    <row r="492" spans="5:7" ht="15">
      <c r="E492" s="6"/>
      <c r="F492" s="12" t="s">
        <v>505</v>
      </c>
      <c r="G492" s="23">
        <f>TRUNC((G480+G484+G489+G491),2)</f>
        <v>14.65</v>
      </c>
    </row>
    <row r="493" spans="5:7" ht="31.5">
      <c r="E493" s="12" t="str">
        <f>A6</f>
        <v>[2] Benefícios e despesas indiretas (B.D.I.) %</v>
      </c>
      <c r="F493" s="24">
        <f>A7</f>
        <v>0</v>
      </c>
      <c r="G493" s="24">
        <f>TRUNC((G492*F493)/100,2)</f>
        <v>0</v>
      </c>
    </row>
    <row r="494" spans="4:7" ht="21">
      <c r="D494" s="9" t="s">
        <v>779</v>
      </c>
      <c r="E494" s="12" t="s">
        <v>507</v>
      </c>
      <c r="F494" s="12" t="s">
        <v>524</v>
      </c>
      <c r="G494" s="25">
        <f>TRUNC((G492+G493),2)</f>
        <v>14.65</v>
      </c>
    </row>
    <row r="495" spans="1:7" ht="15">
      <c r="A495" s="118" t="s">
        <v>509</v>
      </c>
      <c r="B495" s="119"/>
      <c r="C495" s="119"/>
      <c r="D495" s="119"/>
      <c r="E495" s="119"/>
      <c r="F495" s="119"/>
      <c r="G495" s="119"/>
    </row>
    <row r="496" spans="1:7" ht="15.5">
      <c r="A496" s="9" t="s">
        <v>780</v>
      </c>
      <c r="B496" s="120" t="s">
        <v>781</v>
      </c>
      <c r="C496" s="121"/>
      <c r="D496" s="121"/>
      <c r="E496" s="121"/>
      <c r="F496" s="121"/>
      <c r="G496" s="121"/>
    </row>
    <row r="497" spans="2:3" ht="15">
      <c r="B497" s="9" t="s">
        <v>489</v>
      </c>
      <c r="C497" s="9" t="s">
        <v>6</v>
      </c>
    </row>
    <row r="498" spans="1:9" ht="42">
      <c r="A498" s="17" t="s">
        <v>120</v>
      </c>
      <c r="B498" s="2" t="s">
        <v>121</v>
      </c>
      <c r="C498" s="17" t="s">
        <v>570</v>
      </c>
      <c r="D498" s="2"/>
      <c r="E498" s="2"/>
      <c r="F498" s="2"/>
      <c r="G498" s="2"/>
      <c r="H498" s="2"/>
      <c r="I498" s="2"/>
    </row>
    <row r="499" spans="1:7" ht="15">
      <c r="A499" s="9" t="s">
        <v>491</v>
      </c>
      <c r="B499" s="9" t="s">
        <v>492</v>
      </c>
      <c r="C499" s="9" t="s">
        <v>6</v>
      </c>
      <c r="D499" s="9" t="s">
        <v>7</v>
      </c>
      <c r="E499" s="9" t="s">
        <v>493</v>
      </c>
      <c r="F499" s="9" t="s">
        <v>494</v>
      </c>
      <c r="G499" s="9" t="s">
        <v>495</v>
      </c>
    </row>
    <row r="500" spans="1:7" ht="15">
      <c r="A500" s="1"/>
      <c r="B500" s="1"/>
      <c r="C500" s="1"/>
      <c r="D500" s="1"/>
      <c r="E500" s="6"/>
      <c r="F500" s="12" t="s">
        <v>496</v>
      </c>
      <c r="G500" s="18">
        <v>0</v>
      </c>
    </row>
    <row r="501" spans="1:7" ht="15">
      <c r="A501" s="9" t="s">
        <v>491</v>
      </c>
      <c r="B501" s="9" t="s">
        <v>497</v>
      </c>
      <c r="C501" s="9" t="s">
        <v>6</v>
      </c>
      <c r="D501" s="9" t="s">
        <v>7</v>
      </c>
      <c r="E501" s="9" t="s">
        <v>493</v>
      </c>
      <c r="F501" s="9" t="s">
        <v>494</v>
      </c>
      <c r="G501" s="9" t="s">
        <v>495</v>
      </c>
    </row>
    <row r="502" spans="1:7" ht="15">
      <c r="A502" s="1"/>
      <c r="B502" s="1"/>
      <c r="C502" s="1"/>
      <c r="D502" s="1"/>
      <c r="E502" s="6"/>
      <c r="F502" s="12" t="s">
        <v>498</v>
      </c>
      <c r="G502" s="18">
        <v>0</v>
      </c>
    </row>
    <row r="503" spans="1:7" ht="15">
      <c r="A503" s="9" t="s">
        <v>491</v>
      </c>
      <c r="B503" s="9" t="s">
        <v>499</v>
      </c>
      <c r="C503" s="9" t="s">
        <v>6</v>
      </c>
      <c r="D503" s="9" t="s">
        <v>7</v>
      </c>
      <c r="E503" s="9" t="s">
        <v>493</v>
      </c>
      <c r="F503" s="9" t="s">
        <v>494</v>
      </c>
      <c r="G503" s="9" t="s">
        <v>495</v>
      </c>
    </row>
    <row r="504" spans="1:7" ht="15">
      <c r="A504" s="19" t="s">
        <v>782</v>
      </c>
      <c r="B504" s="1" t="s">
        <v>783</v>
      </c>
      <c r="C504" s="19" t="s">
        <v>32</v>
      </c>
      <c r="D504" s="20">
        <v>0.30800000000000005</v>
      </c>
      <c r="E504" s="21">
        <f>Insumos!D47</f>
        <v>491.4008</v>
      </c>
      <c r="F504" s="22"/>
      <c r="G504" s="21">
        <f>TRUNC(((D504+((D504*F504)/100))*E504),G4)</f>
        <v>151.3514</v>
      </c>
    </row>
    <row r="505" spans="1:7" ht="15">
      <c r="A505" s="19" t="s">
        <v>784</v>
      </c>
      <c r="B505" s="1" t="s">
        <v>785</v>
      </c>
      <c r="C505" s="19" t="s">
        <v>32</v>
      </c>
      <c r="D505" s="20">
        <v>0.442</v>
      </c>
      <c r="E505" s="21">
        <f>Insumos!D76</f>
        <v>55.5767</v>
      </c>
      <c r="F505" s="22"/>
      <c r="G505" s="21">
        <f>TRUNC(((D505+((D505*F505)/100))*E505),G4)</f>
        <v>24.5649</v>
      </c>
    </row>
    <row r="506" spans="1:7" ht="15">
      <c r="A506" s="19" t="s">
        <v>786</v>
      </c>
      <c r="B506" s="1" t="s">
        <v>787</v>
      </c>
      <c r="C506" s="19" t="s">
        <v>26</v>
      </c>
      <c r="D506" s="20">
        <v>2.62</v>
      </c>
      <c r="E506" s="21">
        <f>Insumos!D51</f>
        <v>44.7018</v>
      </c>
      <c r="F506" s="22"/>
      <c r="G506" s="21">
        <f>TRUNC(((D506+((D506*F506)/100))*E506),G4)</f>
        <v>117.1187</v>
      </c>
    </row>
    <row r="507" spans="1:7" ht="15">
      <c r="A507" s="19" t="s">
        <v>788</v>
      </c>
      <c r="B507" s="1" t="s">
        <v>789</v>
      </c>
      <c r="C507" s="19" t="s">
        <v>26</v>
      </c>
      <c r="D507" s="20">
        <v>3.34</v>
      </c>
      <c r="E507" s="21">
        <f>Insumos!D36</f>
        <v>75.0278</v>
      </c>
      <c r="F507" s="22"/>
      <c r="G507" s="21">
        <f>TRUNC(((D507+((D507*F507)/100))*E507),G4)</f>
        <v>250.5928</v>
      </c>
    </row>
    <row r="508" spans="5:7" ht="15">
      <c r="E508" s="6"/>
      <c r="F508" s="12" t="s">
        <v>502</v>
      </c>
      <c r="G508" s="18">
        <f>SUM(G504:G507)</f>
        <v>543.6278</v>
      </c>
    </row>
    <row r="509" spans="1:7" ht="15">
      <c r="A509" s="9" t="s">
        <v>491</v>
      </c>
      <c r="B509" s="9" t="s">
        <v>503</v>
      </c>
      <c r="C509" s="9" t="s">
        <v>6</v>
      </c>
      <c r="D509" s="9" t="s">
        <v>7</v>
      </c>
      <c r="E509" s="9" t="s">
        <v>493</v>
      </c>
      <c r="F509" s="9" t="s">
        <v>494</v>
      </c>
      <c r="G509" s="9" t="s">
        <v>495</v>
      </c>
    </row>
    <row r="510" spans="1:7" ht="15">
      <c r="A510" s="1"/>
      <c r="B510" s="1"/>
      <c r="C510" s="1"/>
      <c r="D510" s="1"/>
      <c r="E510" s="6"/>
      <c r="F510" s="12" t="s">
        <v>504</v>
      </c>
      <c r="G510" s="18">
        <v>0</v>
      </c>
    </row>
    <row r="511" spans="5:7" ht="15">
      <c r="E511" s="6"/>
      <c r="F511" s="12" t="s">
        <v>505</v>
      </c>
      <c r="G511" s="23">
        <f>TRUNC((G500+G502+G508+G510),2)</f>
        <v>543.62</v>
      </c>
    </row>
    <row r="512" spans="5:7" ht="31.5">
      <c r="E512" s="12" t="str">
        <f>A6</f>
        <v>[2] Benefícios e despesas indiretas (B.D.I.) %</v>
      </c>
      <c r="F512" s="24">
        <f>A7</f>
        <v>0</v>
      </c>
      <c r="G512" s="24">
        <f>TRUNC((G511*F512)/100,2)</f>
        <v>0</v>
      </c>
    </row>
    <row r="513" spans="4:7" ht="21">
      <c r="D513" s="9" t="s">
        <v>790</v>
      </c>
      <c r="E513" s="12" t="s">
        <v>507</v>
      </c>
      <c r="F513" s="12" t="s">
        <v>588</v>
      </c>
      <c r="G513" s="25">
        <f>TRUNC((G511+G512),2)</f>
        <v>543.62</v>
      </c>
    </row>
    <row r="514" spans="1:7" ht="15">
      <c r="A514" s="118" t="s">
        <v>509</v>
      </c>
      <c r="B514" s="119"/>
      <c r="C514" s="119"/>
      <c r="D514" s="119"/>
      <c r="E514" s="119"/>
      <c r="F514" s="119"/>
      <c r="G514" s="119"/>
    </row>
    <row r="515" spans="1:7" ht="15.5">
      <c r="A515" s="9" t="s">
        <v>791</v>
      </c>
      <c r="B515" s="120" t="s">
        <v>792</v>
      </c>
      <c r="C515" s="121"/>
      <c r="D515" s="121"/>
      <c r="E515" s="121"/>
      <c r="F515" s="121"/>
      <c r="G515" s="121"/>
    </row>
    <row r="516" spans="2:3" ht="15">
      <c r="B516" s="9" t="s">
        <v>489</v>
      </c>
      <c r="C516" s="9" t="s">
        <v>6</v>
      </c>
    </row>
    <row r="517" spans="1:9" ht="21">
      <c r="A517" s="17" t="s">
        <v>125</v>
      </c>
      <c r="B517" s="2" t="s">
        <v>126</v>
      </c>
      <c r="C517" s="17" t="s">
        <v>570</v>
      </c>
      <c r="D517" s="2"/>
      <c r="E517" s="2"/>
      <c r="F517" s="2"/>
      <c r="G517" s="2"/>
      <c r="H517" s="2"/>
      <c r="I517" s="2"/>
    </row>
    <row r="518" spans="1:7" ht="15">
      <c r="A518" s="9" t="s">
        <v>491</v>
      </c>
      <c r="B518" s="9" t="s">
        <v>492</v>
      </c>
      <c r="C518" s="9" t="s">
        <v>6</v>
      </c>
      <c r="D518" s="9" t="s">
        <v>7</v>
      </c>
      <c r="E518" s="9" t="s">
        <v>493</v>
      </c>
      <c r="F518" s="9" t="s">
        <v>494</v>
      </c>
      <c r="G518" s="9" t="s">
        <v>495</v>
      </c>
    </row>
    <row r="519" spans="1:7" ht="15">
      <c r="A519" s="1"/>
      <c r="B519" s="1"/>
      <c r="C519" s="1"/>
      <c r="D519" s="1"/>
      <c r="E519" s="6"/>
      <c r="F519" s="12" t="s">
        <v>496</v>
      </c>
      <c r="G519" s="18">
        <v>0</v>
      </c>
    </row>
    <row r="520" spans="1:7" ht="15">
      <c r="A520" s="9" t="s">
        <v>491</v>
      </c>
      <c r="B520" s="9" t="s">
        <v>497</v>
      </c>
      <c r="C520" s="9" t="s">
        <v>6</v>
      </c>
      <c r="D520" s="9" t="s">
        <v>7</v>
      </c>
      <c r="E520" s="9" t="s">
        <v>493</v>
      </c>
      <c r="F520" s="9" t="s">
        <v>494</v>
      </c>
      <c r="G520" s="9" t="s">
        <v>495</v>
      </c>
    </row>
    <row r="521" spans="1:7" ht="15">
      <c r="A521" s="1"/>
      <c r="B521" s="1"/>
      <c r="C521" s="1"/>
      <c r="D521" s="1"/>
      <c r="E521" s="6"/>
      <c r="F521" s="12" t="s">
        <v>498</v>
      </c>
      <c r="G521" s="18">
        <v>0</v>
      </c>
    </row>
    <row r="522" spans="1:7" ht="15">
      <c r="A522" s="9" t="s">
        <v>491</v>
      </c>
      <c r="B522" s="9" t="s">
        <v>499</v>
      </c>
      <c r="C522" s="9" t="s">
        <v>6</v>
      </c>
      <c r="D522" s="9" t="s">
        <v>7</v>
      </c>
      <c r="E522" s="9" t="s">
        <v>493</v>
      </c>
      <c r="F522" s="9" t="s">
        <v>494</v>
      </c>
      <c r="G522" s="9" t="s">
        <v>495</v>
      </c>
    </row>
    <row r="523" spans="1:7" ht="15">
      <c r="A523" s="19" t="s">
        <v>793</v>
      </c>
      <c r="B523" s="1" t="s">
        <v>794</v>
      </c>
      <c r="C523" s="19" t="s">
        <v>57</v>
      </c>
      <c r="D523" s="20">
        <v>1</v>
      </c>
      <c r="E523" s="21">
        <f>Insumos!D6</f>
        <v>2140</v>
      </c>
      <c r="F523" s="22"/>
      <c r="G523" s="21">
        <f>TRUNC(((D523+((D523*F523)/100))*E523),G4)</f>
        <v>2140</v>
      </c>
    </row>
    <row r="524" spans="5:7" ht="15">
      <c r="E524" s="6"/>
      <c r="F524" s="12" t="s">
        <v>502</v>
      </c>
      <c r="G524" s="18">
        <f>SUM(G523:G523)</f>
        <v>2140</v>
      </c>
    </row>
    <row r="525" spans="1:7" ht="15">
      <c r="A525" s="9" t="s">
        <v>491</v>
      </c>
      <c r="B525" s="9" t="s">
        <v>503</v>
      </c>
      <c r="C525" s="9" t="s">
        <v>6</v>
      </c>
      <c r="D525" s="9" t="s">
        <v>7</v>
      </c>
      <c r="E525" s="9" t="s">
        <v>493</v>
      </c>
      <c r="F525" s="9" t="s">
        <v>494</v>
      </c>
      <c r="G525" s="9" t="s">
        <v>495</v>
      </c>
    </row>
    <row r="526" spans="1:7" ht="15">
      <c r="A526" s="1"/>
      <c r="B526" s="1"/>
      <c r="C526" s="1"/>
      <c r="D526" s="1"/>
      <c r="E526" s="6"/>
      <c r="F526" s="12" t="s">
        <v>504</v>
      </c>
      <c r="G526" s="18">
        <v>0</v>
      </c>
    </row>
    <row r="527" spans="5:7" ht="15">
      <c r="E527" s="6"/>
      <c r="F527" s="12" t="s">
        <v>505</v>
      </c>
      <c r="G527" s="23">
        <f>TRUNC((G519+G521+G524+G526),2)</f>
        <v>2140</v>
      </c>
    </row>
    <row r="528" spans="5:7" ht="31.5">
      <c r="E528" s="12" t="str">
        <f>A6</f>
        <v>[2] Benefícios e despesas indiretas (B.D.I.) %</v>
      </c>
      <c r="F528" s="24">
        <f>A7</f>
        <v>0</v>
      </c>
      <c r="G528" s="24">
        <f>TRUNC((G527*F528)/100,2)</f>
        <v>0</v>
      </c>
    </row>
    <row r="529" spans="4:7" ht="21">
      <c r="D529" s="9" t="s">
        <v>795</v>
      </c>
      <c r="E529" s="12" t="s">
        <v>507</v>
      </c>
      <c r="F529" s="12" t="s">
        <v>588</v>
      </c>
      <c r="G529" s="25">
        <f>TRUNC((G527+G528),2)</f>
        <v>2140</v>
      </c>
    </row>
    <row r="530" spans="1:7" ht="15">
      <c r="A530" s="118" t="s">
        <v>509</v>
      </c>
      <c r="B530" s="119"/>
      <c r="C530" s="119"/>
      <c r="D530" s="119"/>
      <c r="E530" s="119"/>
      <c r="F530" s="119"/>
      <c r="G530" s="119"/>
    </row>
    <row r="531" spans="1:7" ht="15.5">
      <c r="A531" s="9" t="s">
        <v>796</v>
      </c>
      <c r="B531" s="120" t="s">
        <v>797</v>
      </c>
      <c r="C531" s="121"/>
      <c r="D531" s="121"/>
      <c r="E531" s="121"/>
      <c r="F531" s="121"/>
      <c r="G531" s="121"/>
    </row>
    <row r="532" spans="2:3" ht="15">
      <c r="B532" s="9" t="s">
        <v>489</v>
      </c>
      <c r="C532" s="9" t="s">
        <v>6</v>
      </c>
    </row>
    <row r="533" spans="1:9" ht="15">
      <c r="A533" s="17" t="s">
        <v>128</v>
      </c>
      <c r="B533" s="2" t="s">
        <v>129</v>
      </c>
      <c r="C533" s="17" t="s">
        <v>559</v>
      </c>
      <c r="D533" s="2"/>
      <c r="E533" s="2"/>
      <c r="F533" s="2"/>
      <c r="G533" s="2"/>
      <c r="H533" s="2"/>
      <c r="I533" s="2"/>
    </row>
    <row r="534" spans="1:7" ht="15">
      <c r="A534" s="9" t="s">
        <v>491</v>
      </c>
      <c r="B534" s="9" t="s">
        <v>492</v>
      </c>
      <c r="C534" s="9" t="s">
        <v>6</v>
      </c>
      <c r="D534" s="9" t="s">
        <v>7</v>
      </c>
      <c r="E534" s="9" t="s">
        <v>493</v>
      </c>
      <c r="F534" s="9" t="s">
        <v>494</v>
      </c>
      <c r="G534" s="9" t="s">
        <v>495</v>
      </c>
    </row>
    <row r="535" spans="1:7" ht="15">
      <c r="A535" s="1"/>
      <c r="B535" s="1"/>
      <c r="C535" s="1"/>
      <c r="D535" s="1"/>
      <c r="E535" s="6"/>
      <c r="F535" s="12" t="s">
        <v>496</v>
      </c>
      <c r="G535" s="18">
        <v>0</v>
      </c>
    </row>
    <row r="536" spans="1:7" ht="15">
      <c r="A536" s="9" t="s">
        <v>491</v>
      </c>
      <c r="B536" s="9" t="s">
        <v>497</v>
      </c>
      <c r="C536" s="9" t="s">
        <v>6</v>
      </c>
      <c r="D536" s="9" t="s">
        <v>7</v>
      </c>
      <c r="E536" s="9" t="s">
        <v>493</v>
      </c>
      <c r="F536" s="9" t="s">
        <v>494</v>
      </c>
      <c r="G536" s="9" t="s">
        <v>495</v>
      </c>
    </row>
    <row r="537" spans="1:7" ht="15">
      <c r="A537" s="1"/>
      <c r="B537" s="1"/>
      <c r="C537" s="1"/>
      <c r="D537" s="1"/>
      <c r="E537" s="6"/>
      <c r="F537" s="12" t="s">
        <v>498</v>
      </c>
      <c r="G537" s="18">
        <v>0</v>
      </c>
    </row>
    <row r="538" spans="1:7" ht="15">
      <c r="A538" s="9" t="s">
        <v>491</v>
      </c>
      <c r="B538" s="9" t="s">
        <v>499</v>
      </c>
      <c r="C538" s="9" t="s">
        <v>6</v>
      </c>
      <c r="D538" s="9" t="s">
        <v>7</v>
      </c>
      <c r="E538" s="9" t="s">
        <v>493</v>
      </c>
      <c r="F538" s="9" t="s">
        <v>494</v>
      </c>
      <c r="G538" s="9" t="s">
        <v>495</v>
      </c>
    </row>
    <row r="539" spans="1:7" ht="21">
      <c r="A539" s="19" t="s">
        <v>798</v>
      </c>
      <c r="B539" s="1" t="s">
        <v>799</v>
      </c>
      <c r="C539" s="19" t="s">
        <v>57</v>
      </c>
      <c r="D539" s="20">
        <v>0.33000000000000007</v>
      </c>
      <c r="E539" s="21">
        <f>Insumos!D57</f>
        <v>9.5277</v>
      </c>
      <c r="F539" s="22"/>
      <c r="G539" s="21">
        <f>TRUNC(((D539+((D539*F539)/100))*E539),G4)</f>
        <v>3.1441</v>
      </c>
    </row>
    <row r="540" spans="5:7" ht="15">
      <c r="E540" s="6"/>
      <c r="F540" s="12" t="s">
        <v>502</v>
      </c>
      <c r="G540" s="18">
        <f>SUM(G539:G539)</f>
        <v>3.1441</v>
      </c>
    </row>
    <row r="541" spans="1:7" ht="15">
      <c r="A541" s="9" t="s">
        <v>491</v>
      </c>
      <c r="B541" s="9" t="s">
        <v>503</v>
      </c>
      <c r="C541" s="9" t="s">
        <v>6</v>
      </c>
      <c r="D541" s="9" t="s">
        <v>7</v>
      </c>
      <c r="E541" s="9" t="s">
        <v>493</v>
      </c>
      <c r="F541" s="9" t="s">
        <v>494</v>
      </c>
      <c r="G541" s="9" t="s">
        <v>495</v>
      </c>
    </row>
    <row r="542" spans="1:7" ht="15">
      <c r="A542" s="1"/>
      <c r="B542" s="1"/>
      <c r="C542" s="1"/>
      <c r="D542" s="1"/>
      <c r="E542" s="6"/>
      <c r="F542" s="12" t="s">
        <v>504</v>
      </c>
      <c r="G542" s="18">
        <v>0</v>
      </c>
    </row>
    <row r="543" spans="5:7" ht="15">
      <c r="E543" s="6"/>
      <c r="F543" s="12" t="s">
        <v>505</v>
      </c>
      <c r="G543" s="23">
        <f>TRUNC((G535+G537+G540+G542),2)</f>
        <v>3.14</v>
      </c>
    </row>
    <row r="544" spans="5:7" ht="31.5">
      <c r="E544" s="12" t="str">
        <f>A6</f>
        <v>[2] Benefícios e despesas indiretas (B.D.I.) %</v>
      </c>
      <c r="F544" s="24">
        <f>A7</f>
        <v>0</v>
      </c>
      <c r="G544" s="24">
        <f>TRUNC((G543*F544)/100,2)</f>
        <v>0</v>
      </c>
    </row>
    <row r="545" spans="4:7" ht="21">
      <c r="D545" s="9" t="s">
        <v>800</v>
      </c>
      <c r="E545" s="12" t="s">
        <v>507</v>
      </c>
      <c r="F545" s="12" t="s">
        <v>567</v>
      </c>
      <c r="G545" s="25">
        <f>TRUNC((G543+G544),2)</f>
        <v>3.14</v>
      </c>
    </row>
    <row r="546" spans="1:7" ht="15">
      <c r="A546" s="118" t="s">
        <v>509</v>
      </c>
      <c r="B546" s="119"/>
      <c r="C546" s="119"/>
      <c r="D546" s="119"/>
      <c r="E546" s="119"/>
      <c r="F546" s="119"/>
      <c r="G546" s="119"/>
    </row>
    <row r="547" spans="1:7" ht="15.5">
      <c r="A547" s="9" t="s">
        <v>801</v>
      </c>
      <c r="B547" s="120" t="s">
        <v>802</v>
      </c>
      <c r="C547" s="121"/>
      <c r="D547" s="121"/>
      <c r="E547" s="121"/>
      <c r="F547" s="121"/>
      <c r="G547" s="121"/>
    </row>
    <row r="548" spans="2:3" ht="15">
      <c r="B548" s="9" t="s">
        <v>489</v>
      </c>
      <c r="C548" s="9" t="s">
        <v>6</v>
      </c>
    </row>
    <row r="549" spans="1:9" ht="52.5">
      <c r="A549" s="17" t="s">
        <v>131</v>
      </c>
      <c r="B549" s="2" t="s">
        <v>132</v>
      </c>
      <c r="C549" s="17" t="s">
        <v>570</v>
      </c>
      <c r="D549" s="2"/>
      <c r="E549" s="2"/>
      <c r="F549" s="2"/>
      <c r="G549" s="2"/>
      <c r="H549" s="2"/>
      <c r="I549" s="2"/>
    </row>
    <row r="550" spans="1:7" ht="15">
      <c r="A550" s="9" t="s">
        <v>491</v>
      </c>
      <c r="B550" s="9" t="s">
        <v>492</v>
      </c>
      <c r="C550" s="9" t="s">
        <v>6</v>
      </c>
      <c r="D550" s="9" t="s">
        <v>7</v>
      </c>
      <c r="E550" s="9" t="s">
        <v>493</v>
      </c>
      <c r="F550" s="9" t="s">
        <v>494</v>
      </c>
      <c r="G550" s="9" t="s">
        <v>495</v>
      </c>
    </row>
    <row r="551" spans="1:7" ht="15">
      <c r="A551" s="19" t="s">
        <v>803</v>
      </c>
      <c r="B551" s="1" t="s">
        <v>804</v>
      </c>
      <c r="C551" s="19" t="s">
        <v>57</v>
      </c>
      <c r="D551" s="20">
        <v>1</v>
      </c>
      <c r="E551" s="21">
        <f>Insumos!D5</f>
        <v>2519.9117</v>
      </c>
      <c r="F551" s="22"/>
      <c r="G551" s="21">
        <f>TRUNC(((D551+((D551*F551)/100))*E551),G4)</f>
        <v>2519.9117</v>
      </c>
    </row>
    <row r="552" spans="5:7" ht="15">
      <c r="E552" s="6"/>
      <c r="F552" s="12" t="s">
        <v>496</v>
      </c>
      <c r="G552" s="18">
        <f>SUM(G551:G551)</f>
        <v>2519.9117</v>
      </c>
    </row>
    <row r="553" spans="1:7" ht="15">
      <c r="A553" s="9" t="s">
        <v>491</v>
      </c>
      <c r="B553" s="9" t="s">
        <v>497</v>
      </c>
      <c r="C553" s="9" t="s">
        <v>6</v>
      </c>
      <c r="D553" s="9" t="s">
        <v>7</v>
      </c>
      <c r="E553" s="9" t="s">
        <v>493</v>
      </c>
      <c r="F553" s="9" t="s">
        <v>494</v>
      </c>
      <c r="G553" s="9" t="s">
        <v>495</v>
      </c>
    </row>
    <row r="554" spans="1:7" ht="15">
      <c r="A554" s="1"/>
      <c r="B554" s="1"/>
      <c r="C554" s="1"/>
      <c r="D554" s="1"/>
      <c r="E554" s="6"/>
      <c r="F554" s="12" t="s">
        <v>498</v>
      </c>
      <c r="G554" s="18">
        <v>0</v>
      </c>
    </row>
    <row r="555" spans="1:7" ht="15">
      <c r="A555" s="9" t="s">
        <v>491</v>
      </c>
      <c r="B555" s="9" t="s">
        <v>499</v>
      </c>
      <c r="C555" s="9" t="s">
        <v>6</v>
      </c>
      <c r="D555" s="9" t="s">
        <v>7</v>
      </c>
      <c r="E555" s="9" t="s">
        <v>493</v>
      </c>
      <c r="F555" s="9" t="s">
        <v>494</v>
      </c>
      <c r="G555" s="9" t="s">
        <v>495</v>
      </c>
    </row>
    <row r="556" spans="1:7" ht="15">
      <c r="A556" s="1"/>
      <c r="B556" s="1"/>
      <c r="C556" s="1"/>
      <c r="D556" s="1"/>
      <c r="E556" s="6"/>
      <c r="F556" s="12" t="s">
        <v>502</v>
      </c>
      <c r="G556" s="18">
        <v>0</v>
      </c>
    </row>
    <row r="557" spans="1:7" ht="15">
      <c r="A557" s="9" t="s">
        <v>491</v>
      </c>
      <c r="B557" s="9" t="s">
        <v>503</v>
      </c>
      <c r="C557" s="9" t="s">
        <v>6</v>
      </c>
      <c r="D557" s="9" t="s">
        <v>7</v>
      </c>
      <c r="E557" s="9" t="s">
        <v>493</v>
      </c>
      <c r="F557" s="9" t="s">
        <v>494</v>
      </c>
      <c r="G557" s="9" t="s">
        <v>495</v>
      </c>
    </row>
    <row r="558" spans="1:7" ht="15">
      <c r="A558" s="1"/>
      <c r="B558" s="1"/>
      <c r="C558" s="1"/>
      <c r="D558" s="1"/>
      <c r="E558" s="6"/>
      <c r="F558" s="12" t="s">
        <v>504</v>
      </c>
      <c r="G558" s="18">
        <v>0</v>
      </c>
    </row>
    <row r="559" spans="5:7" ht="15">
      <c r="E559" s="6"/>
      <c r="F559" s="12" t="s">
        <v>505</v>
      </c>
      <c r="G559" s="23">
        <f>TRUNC((G552+G554+G556+G558),2)</f>
        <v>2519.91</v>
      </c>
    </row>
    <row r="560" spans="5:7" ht="31.5">
      <c r="E560" s="12" t="str">
        <f>A6</f>
        <v>[2] Benefícios e despesas indiretas (B.D.I.) %</v>
      </c>
      <c r="F560" s="24">
        <f>A7</f>
        <v>0</v>
      </c>
      <c r="G560" s="24">
        <f>TRUNC((G559*F560)/100,2)</f>
        <v>0</v>
      </c>
    </row>
    <row r="561" spans="4:7" ht="21">
      <c r="D561" s="9" t="s">
        <v>805</v>
      </c>
      <c r="E561" s="12" t="s">
        <v>507</v>
      </c>
      <c r="F561" s="12" t="s">
        <v>588</v>
      </c>
      <c r="G561" s="25">
        <f>TRUNC((G559+G560),2)</f>
        <v>2519.91</v>
      </c>
    </row>
    <row r="562" spans="1:7" ht="15">
      <c r="A562" s="118" t="s">
        <v>509</v>
      </c>
      <c r="B562" s="119"/>
      <c r="C562" s="119"/>
      <c r="D562" s="119"/>
      <c r="E562" s="119"/>
      <c r="F562" s="119"/>
      <c r="G562" s="119"/>
    </row>
  </sheetData>
  <sheetProtection sheet="1" objects="1" scenarios="1"/>
  <mergeCells count="54">
    <mergeCell ref="A562:G562"/>
    <mergeCell ref="B460:G460"/>
    <mergeCell ref="A475:G475"/>
    <mergeCell ref="B476:G476"/>
    <mergeCell ref="A495:G495"/>
    <mergeCell ref="B496:G496"/>
    <mergeCell ref="A514:G514"/>
    <mergeCell ref="B515:G515"/>
    <mergeCell ref="A530:G530"/>
    <mergeCell ref="B531:G531"/>
    <mergeCell ref="A546:G546"/>
    <mergeCell ref="B547:G547"/>
    <mergeCell ref="A459:G459"/>
    <mergeCell ref="B304:G304"/>
    <mergeCell ref="A337:G337"/>
    <mergeCell ref="B338:G338"/>
    <mergeCell ref="A373:G373"/>
    <mergeCell ref="B374:G374"/>
    <mergeCell ref="A392:G392"/>
    <mergeCell ref="B393:G393"/>
    <mergeCell ref="A420:G420"/>
    <mergeCell ref="B421:G421"/>
    <mergeCell ref="A439:G439"/>
    <mergeCell ref="B440:G440"/>
    <mergeCell ref="A303:G303"/>
    <mergeCell ref="B179:G179"/>
    <mergeCell ref="A194:G194"/>
    <mergeCell ref="B195:G195"/>
    <mergeCell ref="A218:G218"/>
    <mergeCell ref="B219:G219"/>
    <mergeCell ref="A240:G240"/>
    <mergeCell ref="B241:G241"/>
    <mergeCell ref="A257:G257"/>
    <mergeCell ref="B258:G258"/>
    <mergeCell ref="A282:G282"/>
    <mergeCell ref="B283:G283"/>
    <mergeCell ref="A178:G178"/>
    <mergeCell ref="B60:G60"/>
    <mergeCell ref="A83:G83"/>
    <mergeCell ref="B84:G84"/>
    <mergeCell ref="A99:G99"/>
    <mergeCell ref="B100:G100"/>
    <mergeCell ref="A115:G115"/>
    <mergeCell ref="B116:G116"/>
    <mergeCell ref="A134:G134"/>
    <mergeCell ref="B135:G135"/>
    <mergeCell ref="A158:G158"/>
    <mergeCell ref="B159:G159"/>
    <mergeCell ref="A59:G59"/>
    <mergeCell ref="B8:G8"/>
    <mergeCell ref="A23:G23"/>
    <mergeCell ref="B24:G24"/>
    <mergeCell ref="A43:G43"/>
    <mergeCell ref="B44:G44"/>
  </mergeCells>
  <printOptions/>
  <pageMargins left="0.39370078740157477" right="0.39370078740157477" top="0.39370078740157477" bottom="0.39370078740157477" header="0.39370078740157477" footer="0.39370078740157477"/>
  <pageSetup fitToHeight="0" fitToWidth="1" horizontalDpi="600" verticalDpi="600" orientation="portrait" scale="72" r:id="rId2"/>
  <headerFooter>
    <oddFooter>&amp;L&amp;8&amp;G Consultoria e Desenvolvimento (21) 99978-5119 www.eroveda.eti.br</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153"/>
  <sheetViews>
    <sheetView workbookViewId="0" topLeftCell="A1"/>
  </sheetViews>
  <sheetFormatPr defaultColWidth="9.140625" defaultRowHeight="15"/>
  <cols>
    <col min="1" max="1" width="6.7109375" style="0" customWidth="1"/>
    <col min="2" max="2" width="50.7109375" style="0" customWidth="1"/>
    <col min="3" max="3" width="6.7109375" style="0" customWidth="1"/>
    <col min="4" max="6" width="10.7109375" style="0" customWidth="1"/>
  </cols>
  <sheetData>
    <row r="1" spans="1:2" ht="21">
      <c r="A1" s="7"/>
      <c r="B1" s="3" t="s">
        <v>160</v>
      </c>
    </row>
    <row r="2" spans="1:6" ht="21">
      <c r="A2" s="4" t="s">
        <v>161</v>
      </c>
      <c r="B2" s="4" t="s">
        <v>162</v>
      </c>
      <c r="C2" s="4" t="s">
        <v>6</v>
      </c>
      <c r="D2" s="4" t="s">
        <v>163</v>
      </c>
      <c r="E2" s="4" t="s">
        <v>164</v>
      </c>
      <c r="F2" s="4" t="s">
        <v>165</v>
      </c>
    </row>
    <row r="3" spans="1:6" ht="21">
      <c r="A3" s="5" t="s">
        <v>166</v>
      </c>
      <c r="B3" s="10" t="s">
        <v>167</v>
      </c>
      <c r="C3" s="5" t="s">
        <v>26</v>
      </c>
      <c r="D3" s="11">
        <v>83.2968</v>
      </c>
      <c r="E3" s="11">
        <v>692.055</v>
      </c>
      <c r="F3" s="11">
        <v>19.4125</v>
      </c>
    </row>
    <row r="4" spans="1:6" ht="21">
      <c r="A4" s="5" t="s">
        <v>168</v>
      </c>
      <c r="B4" s="10" t="s">
        <v>169</v>
      </c>
      <c r="C4" s="5" t="s">
        <v>170</v>
      </c>
      <c r="D4" s="11">
        <v>15.87</v>
      </c>
      <c r="E4" s="11">
        <v>1983.659</v>
      </c>
      <c r="F4" s="11">
        <v>10.6008</v>
      </c>
    </row>
    <row r="5" spans="1:6" ht="21">
      <c r="A5" s="5" t="s">
        <v>171</v>
      </c>
      <c r="B5" s="10" t="s">
        <v>172</v>
      </c>
      <c r="C5" s="5" t="s">
        <v>57</v>
      </c>
      <c r="D5" s="11">
        <v>2519.9117</v>
      </c>
      <c r="E5" s="11">
        <v>7</v>
      </c>
      <c r="F5" s="11">
        <v>5.9399</v>
      </c>
    </row>
    <row r="6" spans="1:6" ht="15">
      <c r="A6" s="5" t="s">
        <v>173</v>
      </c>
      <c r="B6" s="10" t="s">
        <v>174</v>
      </c>
      <c r="C6" s="5" t="s">
        <v>57</v>
      </c>
      <c r="D6" s="11">
        <v>2140</v>
      </c>
      <c r="E6" s="11">
        <v>7</v>
      </c>
      <c r="F6" s="11">
        <v>5.0444</v>
      </c>
    </row>
    <row r="7" spans="1:6" ht="15">
      <c r="A7" s="5" t="s">
        <v>175</v>
      </c>
      <c r="B7" s="10" t="s">
        <v>176</v>
      </c>
      <c r="C7" s="5" t="s">
        <v>53</v>
      </c>
      <c r="D7" s="11">
        <v>142</v>
      </c>
      <c r="E7" s="11">
        <v>80.3</v>
      </c>
      <c r="F7" s="11">
        <v>3.8397</v>
      </c>
    </row>
    <row r="8" spans="1:6" ht="21">
      <c r="A8" s="5" t="s">
        <v>177</v>
      </c>
      <c r="B8" s="10" t="s">
        <v>178</v>
      </c>
      <c r="C8" s="5" t="s">
        <v>170</v>
      </c>
      <c r="D8" s="11">
        <v>23.62</v>
      </c>
      <c r="E8" s="11">
        <v>388.18</v>
      </c>
      <c r="F8" s="11">
        <v>3.0875</v>
      </c>
    </row>
    <row r="9" spans="1:6" ht="15">
      <c r="A9" s="5" t="s">
        <v>179</v>
      </c>
      <c r="B9" s="10" t="s">
        <v>180</v>
      </c>
      <c r="C9" s="5" t="s">
        <v>32</v>
      </c>
      <c r="D9" s="11">
        <v>422</v>
      </c>
      <c r="E9" s="11">
        <v>18.29</v>
      </c>
      <c r="F9" s="11">
        <v>2.5991</v>
      </c>
    </row>
    <row r="10" spans="1:6" ht="15">
      <c r="A10" s="5" t="s">
        <v>181</v>
      </c>
      <c r="B10" s="10" t="s">
        <v>182</v>
      </c>
      <c r="C10" s="5" t="s">
        <v>170</v>
      </c>
      <c r="D10" s="11">
        <v>21.96</v>
      </c>
      <c r="E10" s="11">
        <v>257.6014</v>
      </c>
      <c r="F10" s="11">
        <v>1.9049</v>
      </c>
    </row>
    <row r="11" spans="1:6" ht="15">
      <c r="A11" s="5" t="s">
        <v>183</v>
      </c>
      <c r="B11" s="10" t="s">
        <v>184</v>
      </c>
      <c r="C11" s="5" t="s">
        <v>26</v>
      </c>
      <c r="D11" s="11">
        <v>34.3111</v>
      </c>
      <c r="E11" s="11">
        <v>149.358</v>
      </c>
      <c r="F11" s="11">
        <v>1.7256</v>
      </c>
    </row>
    <row r="12" spans="1:6" ht="31.5">
      <c r="A12" s="5" t="s">
        <v>185</v>
      </c>
      <c r="B12" s="10" t="s">
        <v>186</v>
      </c>
      <c r="C12" s="5" t="s">
        <v>21</v>
      </c>
      <c r="D12" s="11">
        <v>1250</v>
      </c>
      <c r="E12" s="11">
        <v>4</v>
      </c>
      <c r="F12" s="11">
        <v>1.6837</v>
      </c>
    </row>
    <row r="13" spans="1:6" ht="21">
      <c r="A13" s="5" t="s">
        <v>187</v>
      </c>
      <c r="B13" s="10" t="s">
        <v>188</v>
      </c>
      <c r="C13" s="5" t="s">
        <v>26</v>
      </c>
      <c r="D13" s="11">
        <v>37.08</v>
      </c>
      <c r="E13" s="11">
        <v>123.9</v>
      </c>
      <c r="F13" s="11">
        <v>1.5471</v>
      </c>
    </row>
    <row r="14" spans="1:6" ht="15">
      <c r="A14" s="5" t="s">
        <v>189</v>
      </c>
      <c r="B14" s="10" t="s">
        <v>190</v>
      </c>
      <c r="C14" s="5" t="s">
        <v>53</v>
      </c>
      <c r="D14" s="11">
        <v>75.18</v>
      </c>
      <c r="E14" s="11">
        <v>59.2089</v>
      </c>
      <c r="F14" s="11">
        <v>1.4989</v>
      </c>
    </row>
    <row r="15" spans="1:6" ht="15">
      <c r="A15" s="5" t="s">
        <v>191</v>
      </c>
      <c r="B15" s="10" t="s">
        <v>192</v>
      </c>
      <c r="C15" s="5" t="s">
        <v>170</v>
      </c>
      <c r="D15" s="11">
        <v>463.0244</v>
      </c>
      <c r="E15" s="11">
        <v>9.3639</v>
      </c>
      <c r="F15" s="11">
        <v>1.46</v>
      </c>
    </row>
    <row r="16" spans="1:6" ht="15">
      <c r="A16" s="5" t="s">
        <v>193</v>
      </c>
      <c r="B16" s="10" t="s">
        <v>194</v>
      </c>
      <c r="C16" s="5" t="s">
        <v>195</v>
      </c>
      <c r="D16" s="11">
        <v>63.4</v>
      </c>
      <c r="E16" s="11">
        <v>62.285</v>
      </c>
      <c r="F16" s="11">
        <v>1.3297</v>
      </c>
    </row>
    <row r="17" spans="1:6" ht="15">
      <c r="A17" s="5" t="s">
        <v>196</v>
      </c>
      <c r="B17" s="10" t="s">
        <v>197</v>
      </c>
      <c r="C17" s="5" t="s">
        <v>26</v>
      </c>
      <c r="D17" s="11">
        <v>87.5663</v>
      </c>
      <c r="E17" s="11">
        <v>45</v>
      </c>
      <c r="F17" s="11">
        <v>1.327</v>
      </c>
    </row>
    <row r="18" spans="1:6" ht="15">
      <c r="A18" s="5" t="s">
        <v>198</v>
      </c>
      <c r="B18" s="10" t="s">
        <v>199</v>
      </c>
      <c r="C18" s="5" t="s">
        <v>26</v>
      </c>
      <c r="D18" s="11">
        <v>92</v>
      </c>
      <c r="E18" s="11">
        <v>42.416</v>
      </c>
      <c r="F18" s="11">
        <v>1.3141</v>
      </c>
    </row>
    <row r="19" spans="1:6" ht="15">
      <c r="A19" s="5" t="s">
        <v>200</v>
      </c>
      <c r="B19" s="10" t="s">
        <v>201</v>
      </c>
      <c r="C19" s="5" t="s">
        <v>32</v>
      </c>
      <c r="D19" s="11">
        <v>375.9477</v>
      </c>
      <c r="E19" s="11">
        <v>10.1462</v>
      </c>
      <c r="F19" s="11">
        <v>1.2845</v>
      </c>
    </row>
    <row r="20" spans="1:6" ht="15">
      <c r="A20" s="5" t="s">
        <v>202</v>
      </c>
      <c r="B20" s="10" t="s">
        <v>203</v>
      </c>
      <c r="C20" s="5" t="s">
        <v>53</v>
      </c>
      <c r="D20" s="11">
        <v>48.8693</v>
      </c>
      <c r="E20" s="11">
        <v>71.49</v>
      </c>
      <c r="F20" s="11">
        <v>1.1765</v>
      </c>
    </row>
    <row r="21" spans="1:6" ht="21">
      <c r="A21" s="5" t="s">
        <v>204</v>
      </c>
      <c r="B21" s="10" t="s">
        <v>205</v>
      </c>
      <c r="C21" s="5" t="s">
        <v>206</v>
      </c>
      <c r="D21" s="11">
        <v>10.8</v>
      </c>
      <c r="E21" s="11">
        <v>315.0825</v>
      </c>
      <c r="F21" s="11">
        <v>1.1459</v>
      </c>
    </row>
    <row r="22" spans="1:6" ht="21">
      <c r="A22" s="5" t="s">
        <v>207</v>
      </c>
      <c r="B22" s="10" t="s">
        <v>208</v>
      </c>
      <c r="C22" s="5" t="s">
        <v>170</v>
      </c>
      <c r="D22" s="11">
        <v>23.62</v>
      </c>
      <c r="E22" s="11">
        <v>107.7483</v>
      </c>
      <c r="F22" s="11">
        <v>0.857</v>
      </c>
    </row>
    <row r="23" spans="1:6" ht="15">
      <c r="A23" s="5" t="s">
        <v>209</v>
      </c>
      <c r="B23" s="10" t="s">
        <v>210</v>
      </c>
      <c r="C23" s="5" t="s">
        <v>32</v>
      </c>
      <c r="D23" s="11">
        <v>9060</v>
      </c>
      <c r="E23" s="11">
        <v>0.28</v>
      </c>
      <c r="F23" s="11">
        <v>0.8542</v>
      </c>
    </row>
    <row r="24" spans="1:6" ht="15">
      <c r="A24" s="5" t="s">
        <v>211</v>
      </c>
      <c r="B24" s="10" t="s">
        <v>212</v>
      </c>
      <c r="C24" s="5" t="s">
        <v>170</v>
      </c>
      <c r="D24" s="11">
        <v>25.2421</v>
      </c>
      <c r="E24" s="11">
        <v>95.8331</v>
      </c>
      <c r="F24" s="11">
        <v>0.8145</v>
      </c>
    </row>
    <row r="25" spans="1:6" ht="15">
      <c r="A25" s="5" t="s">
        <v>213</v>
      </c>
      <c r="B25" s="10" t="s">
        <v>214</v>
      </c>
      <c r="C25" s="5" t="s">
        <v>170</v>
      </c>
      <c r="D25" s="11">
        <v>21.96</v>
      </c>
      <c r="E25" s="11">
        <v>104.7891</v>
      </c>
      <c r="F25" s="11">
        <v>0.7749</v>
      </c>
    </row>
    <row r="26" spans="1:6" ht="15">
      <c r="A26" s="5" t="s">
        <v>215</v>
      </c>
      <c r="B26" s="10" t="s">
        <v>216</v>
      </c>
      <c r="C26" s="5" t="s">
        <v>206</v>
      </c>
      <c r="D26" s="11">
        <v>1.6429</v>
      </c>
      <c r="E26" s="11">
        <v>1400</v>
      </c>
      <c r="F26" s="11">
        <v>0.7732</v>
      </c>
    </row>
    <row r="27" spans="1:6" ht="15">
      <c r="A27" s="5" t="s">
        <v>217</v>
      </c>
      <c r="B27" s="10" t="s">
        <v>218</v>
      </c>
      <c r="C27" s="5" t="s">
        <v>32</v>
      </c>
      <c r="D27" s="11">
        <v>353.8667</v>
      </c>
      <c r="E27" s="11">
        <v>6.3746</v>
      </c>
      <c r="F27" s="11">
        <v>0.7596</v>
      </c>
    </row>
    <row r="28" spans="1:6" ht="15">
      <c r="A28" s="5" t="s">
        <v>219</v>
      </c>
      <c r="B28" s="10" t="s">
        <v>220</v>
      </c>
      <c r="C28" s="5" t="s">
        <v>170</v>
      </c>
      <c r="D28" s="11">
        <v>21.96</v>
      </c>
      <c r="E28" s="11">
        <v>98.8953</v>
      </c>
      <c r="F28" s="11">
        <v>0.7313</v>
      </c>
    </row>
    <row r="29" spans="1:6" ht="15">
      <c r="A29" s="5" t="s">
        <v>221</v>
      </c>
      <c r="B29" s="10" t="s">
        <v>222</v>
      </c>
      <c r="C29" s="5" t="s">
        <v>170</v>
      </c>
      <c r="D29" s="11">
        <v>21.96</v>
      </c>
      <c r="E29" s="11">
        <v>92.7</v>
      </c>
      <c r="F29" s="11">
        <v>0.6855</v>
      </c>
    </row>
    <row r="30" spans="1:6" ht="15">
      <c r="A30" s="5" t="s">
        <v>223</v>
      </c>
      <c r="B30" s="10" t="s">
        <v>224</v>
      </c>
      <c r="C30" s="5" t="s">
        <v>225</v>
      </c>
      <c r="D30" s="11">
        <v>95.63</v>
      </c>
      <c r="E30" s="11">
        <v>16.756</v>
      </c>
      <c r="F30" s="11">
        <v>0.5396</v>
      </c>
    </row>
    <row r="31" spans="1:6" ht="15">
      <c r="A31" s="5" t="s">
        <v>226</v>
      </c>
      <c r="B31" s="10" t="s">
        <v>227</v>
      </c>
      <c r="C31" s="5" t="s">
        <v>170</v>
      </c>
      <c r="D31" s="11">
        <v>204.6613</v>
      </c>
      <c r="E31" s="11">
        <v>7.7792</v>
      </c>
      <c r="F31" s="11">
        <v>0.5361</v>
      </c>
    </row>
    <row r="32" spans="1:6" ht="21">
      <c r="A32" s="5" t="s">
        <v>228</v>
      </c>
      <c r="B32" s="10" t="s">
        <v>229</v>
      </c>
      <c r="C32" s="5" t="s">
        <v>170</v>
      </c>
      <c r="D32" s="11">
        <v>21.96</v>
      </c>
      <c r="E32" s="11">
        <v>57.8963</v>
      </c>
      <c r="F32" s="11">
        <v>0.4281</v>
      </c>
    </row>
    <row r="33" spans="1:6" ht="21">
      <c r="A33" s="5" t="s">
        <v>230</v>
      </c>
      <c r="B33" s="10" t="s">
        <v>231</v>
      </c>
      <c r="C33" s="5" t="s">
        <v>206</v>
      </c>
      <c r="D33" s="11">
        <v>11.282</v>
      </c>
      <c r="E33" s="11">
        <v>96</v>
      </c>
      <c r="F33" s="11">
        <v>0.3647</v>
      </c>
    </row>
    <row r="34" spans="1:6" ht="15">
      <c r="A34" s="5" t="s">
        <v>232</v>
      </c>
      <c r="B34" s="10" t="s">
        <v>233</v>
      </c>
      <c r="C34" s="5" t="s">
        <v>195</v>
      </c>
      <c r="D34" s="11">
        <v>90.4</v>
      </c>
      <c r="E34" s="11">
        <v>11.977</v>
      </c>
      <c r="F34" s="11">
        <v>0.3646</v>
      </c>
    </row>
    <row r="35" spans="1:6" ht="15">
      <c r="A35" s="5" t="s">
        <v>234</v>
      </c>
      <c r="B35" s="10" t="s">
        <v>235</v>
      </c>
      <c r="C35" s="5" t="s">
        <v>170</v>
      </c>
      <c r="D35" s="11">
        <v>21.96</v>
      </c>
      <c r="E35" s="11">
        <v>48.616</v>
      </c>
      <c r="F35" s="11">
        <v>0.3595</v>
      </c>
    </row>
    <row r="36" spans="1:6" ht="15">
      <c r="A36" s="5" t="s">
        <v>236</v>
      </c>
      <c r="B36" s="10" t="s">
        <v>237</v>
      </c>
      <c r="C36" s="5" t="s">
        <v>26</v>
      </c>
      <c r="D36" s="11">
        <v>75.0278</v>
      </c>
      <c r="E36" s="11">
        <v>13.36</v>
      </c>
      <c r="F36" s="11">
        <v>0.3375</v>
      </c>
    </row>
    <row r="37" spans="1:6" ht="15">
      <c r="A37" s="5" t="s">
        <v>238</v>
      </c>
      <c r="B37" s="10" t="s">
        <v>239</v>
      </c>
      <c r="C37" s="5" t="s">
        <v>206</v>
      </c>
      <c r="D37" s="11">
        <v>8.998</v>
      </c>
      <c r="E37" s="11">
        <v>96</v>
      </c>
      <c r="F37" s="11">
        <v>0.2909</v>
      </c>
    </row>
    <row r="38" spans="1:6" ht="15">
      <c r="A38" s="5" t="s">
        <v>240</v>
      </c>
      <c r="B38" s="10" t="s">
        <v>241</v>
      </c>
      <c r="C38" s="5" t="s">
        <v>170</v>
      </c>
      <c r="D38" s="11">
        <v>121.3969</v>
      </c>
      <c r="E38" s="11">
        <v>6.6268</v>
      </c>
      <c r="F38" s="11">
        <v>0.2709</v>
      </c>
    </row>
    <row r="39" spans="1:6" ht="15">
      <c r="A39" s="5" t="s">
        <v>242</v>
      </c>
      <c r="B39" s="10" t="s">
        <v>243</v>
      </c>
      <c r="C39" s="5" t="s">
        <v>170</v>
      </c>
      <c r="D39" s="11">
        <v>80.3478</v>
      </c>
      <c r="E39" s="11">
        <v>9.6229</v>
      </c>
      <c r="F39" s="11">
        <v>0.2604</v>
      </c>
    </row>
    <row r="40" spans="1:6" ht="15">
      <c r="A40" s="5" t="s">
        <v>244</v>
      </c>
      <c r="B40" s="10" t="s">
        <v>245</v>
      </c>
      <c r="C40" s="5" t="s">
        <v>53</v>
      </c>
      <c r="D40" s="11">
        <v>26.64</v>
      </c>
      <c r="E40" s="11">
        <v>28.98</v>
      </c>
      <c r="F40" s="11">
        <v>0.26</v>
      </c>
    </row>
    <row r="41" spans="1:6" ht="15">
      <c r="A41" s="5" t="s">
        <v>246</v>
      </c>
      <c r="B41" s="10" t="s">
        <v>247</v>
      </c>
      <c r="C41" s="5" t="s">
        <v>206</v>
      </c>
      <c r="D41" s="11">
        <v>3.8964</v>
      </c>
      <c r="E41" s="11">
        <v>192</v>
      </c>
      <c r="F41" s="11">
        <v>0.2522</v>
      </c>
    </row>
    <row r="42" spans="1:6" ht="21">
      <c r="A42" s="5" t="s">
        <v>248</v>
      </c>
      <c r="B42" s="10" t="s">
        <v>249</v>
      </c>
      <c r="C42" s="5" t="s">
        <v>170</v>
      </c>
      <c r="D42" s="11">
        <v>21.96</v>
      </c>
      <c r="E42" s="11">
        <v>33.568</v>
      </c>
      <c r="F42" s="11">
        <v>0.2482</v>
      </c>
    </row>
    <row r="43" spans="1:6" ht="15">
      <c r="A43" s="5" t="s">
        <v>250</v>
      </c>
      <c r="B43" s="10" t="s">
        <v>251</v>
      </c>
      <c r="C43" s="5" t="s">
        <v>32</v>
      </c>
      <c r="D43" s="11">
        <v>71.7317</v>
      </c>
      <c r="E43" s="11">
        <v>9.9572</v>
      </c>
      <c r="F43" s="11">
        <v>0.2405</v>
      </c>
    </row>
    <row r="44" spans="1:6" ht="15">
      <c r="A44" s="5" t="s">
        <v>252</v>
      </c>
      <c r="B44" s="10" t="s">
        <v>253</v>
      </c>
      <c r="C44" s="5" t="s">
        <v>32</v>
      </c>
      <c r="D44" s="11">
        <v>64.4273</v>
      </c>
      <c r="E44" s="11">
        <v>9.9572</v>
      </c>
      <c r="F44" s="11">
        <v>0.216</v>
      </c>
    </row>
    <row r="45" spans="1:6" ht="21">
      <c r="A45" s="5" t="s">
        <v>254</v>
      </c>
      <c r="B45" s="10" t="s">
        <v>255</v>
      </c>
      <c r="C45" s="5" t="s">
        <v>53</v>
      </c>
      <c r="D45" s="11">
        <v>14.6487</v>
      </c>
      <c r="E45" s="11">
        <v>43.4</v>
      </c>
      <c r="F45" s="11">
        <v>0.2141</v>
      </c>
    </row>
    <row r="46" spans="1:6" ht="15">
      <c r="A46" s="5" t="s">
        <v>256</v>
      </c>
      <c r="B46" s="10" t="s">
        <v>257</v>
      </c>
      <c r="C46" s="5" t="s">
        <v>53</v>
      </c>
      <c r="D46" s="11">
        <v>35.77</v>
      </c>
      <c r="E46" s="11">
        <v>17.204</v>
      </c>
      <c r="F46" s="11">
        <v>0.2072</v>
      </c>
    </row>
    <row r="47" spans="1:6" ht="15">
      <c r="A47" s="5" t="s">
        <v>258</v>
      </c>
      <c r="B47" s="10" t="s">
        <v>259</v>
      </c>
      <c r="C47" s="5" t="s">
        <v>32</v>
      </c>
      <c r="D47" s="11">
        <v>491.4008</v>
      </c>
      <c r="E47" s="11">
        <v>1.232</v>
      </c>
      <c r="F47" s="11">
        <v>0.2039</v>
      </c>
    </row>
    <row r="48" spans="1:6" ht="21">
      <c r="A48" s="5" t="s">
        <v>260</v>
      </c>
      <c r="B48" s="10" t="s">
        <v>261</v>
      </c>
      <c r="C48" s="5" t="s">
        <v>170</v>
      </c>
      <c r="D48" s="11">
        <v>21.96</v>
      </c>
      <c r="E48" s="11">
        <v>26.0384</v>
      </c>
      <c r="F48" s="11">
        <v>0.1925</v>
      </c>
    </row>
    <row r="49" spans="1:6" ht="21">
      <c r="A49" s="5" t="s">
        <v>262</v>
      </c>
      <c r="B49" s="10" t="s">
        <v>263</v>
      </c>
      <c r="C49" s="5" t="s">
        <v>57</v>
      </c>
      <c r="D49" s="11">
        <v>237.91</v>
      </c>
      <c r="E49" s="11">
        <v>2.4</v>
      </c>
      <c r="F49" s="11">
        <v>0.1923</v>
      </c>
    </row>
    <row r="50" spans="1:6" ht="15">
      <c r="A50" s="5" t="s">
        <v>264</v>
      </c>
      <c r="B50" s="10" t="s">
        <v>265</v>
      </c>
      <c r="C50" s="5" t="s">
        <v>32</v>
      </c>
      <c r="D50" s="11">
        <v>128.5</v>
      </c>
      <c r="E50" s="11">
        <v>4.416</v>
      </c>
      <c r="F50" s="11">
        <v>0.1911</v>
      </c>
    </row>
    <row r="51" spans="1:6" ht="15">
      <c r="A51" s="5" t="s">
        <v>266</v>
      </c>
      <c r="B51" s="10" t="s">
        <v>267</v>
      </c>
      <c r="C51" s="5" t="s">
        <v>26</v>
      </c>
      <c r="D51" s="11">
        <v>44.7018</v>
      </c>
      <c r="E51" s="11">
        <v>10.48</v>
      </c>
      <c r="F51" s="11">
        <v>0.1577</v>
      </c>
    </row>
    <row r="52" spans="1:6" ht="15">
      <c r="A52" s="5" t="s">
        <v>268</v>
      </c>
      <c r="B52" s="10" t="s">
        <v>269</v>
      </c>
      <c r="C52" s="5" t="s">
        <v>57</v>
      </c>
      <c r="D52" s="11">
        <v>65</v>
      </c>
      <c r="E52" s="11">
        <v>6</v>
      </c>
      <c r="F52" s="11">
        <v>0.1313</v>
      </c>
    </row>
    <row r="53" spans="1:6" ht="15">
      <c r="A53" s="5" t="s">
        <v>270</v>
      </c>
      <c r="B53" s="10" t="s">
        <v>271</v>
      </c>
      <c r="C53" s="5" t="s">
        <v>206</v>
      </c>
      <c r="D53" s="11">
        <v>10.3208</v>
      </c>
      <c r="E53" s="11">
        <v>36.5822</v>
      </c>
      <c r="F53" s="11">
        <v>0.1271</v>
      </c>
    </row>
    <row r="54" spans="1:6" ht="15">
      <c r="A54" s="5" t="s">
        <v>272</v>
      </c>
      <c r="B54" s="10" t="s">
        <v>273</v>
      </c>
      <c r="C54" s="5" t="s">
        <v>26</v>
      </c>
      <c r="D54" s="11">
        <v>9.5</v>
      </c>
      <c r="E54" s="11">
        <v>38.76</v>
      </c>
      <c r="F54" s="11">
        <v>0.124</v>
      </c>
    </row>
    <row r="55" spans="1:6" ht="21">
      <c r="A55" s="5" t="s">
        <v>274</v>
      </c>
      <c r="B55" s="10" t="s">
        <v>275</v>
      </c>
      <c r="C55" s="5" t="s">
        <v>170</v>
      </c>
      <c r="D55" s="11">
        <v>12.44</v>
      </c>
      <c r="E55" s="11">
        <v>29.355</v>
      </c>
      <c r="F55" s="11">
        <v>0.123</v>
      </c>
    </row>
    <row r="56" spans="1:6" ht="15">
      <c r="A56" s="5" t="s">
        <v>276</v>
      </c>
      <c r="B56" s="10" t="s">
        <v>277</v>
      </c>
      <c r="C56" s="5" t="s">
        <v>53</v>
      </c>
      <c r="D56" s="11">
        <v>12.53</v>
      </c>
      <c r="E56" s="11">
        <v>27.346</v>
      </c>
      <c r="F56" s="11">
        <v>0.1154</v>
      </c>
    </row>
    <row r="57" spans="1:6" ht="21">
      <c r="A57" s="5" t="s">
        <v>278</v>
      </c>
      <c r="B57" s="10" t="s">
        <v>279</v>
      </c>
      <c r="C57" s="5" t="s">
        <v>57</v>
      </c>
      <c r="D57" s="11">
        <v>9.5277</v>
      </c>
      <c r="E57" s="11">
        <v>33</v>
      </c>
      <c r="F57" s="11">
        <v>0.1059</v>
      </c>
    </row>
    <row r="58" spans="1:6" ht="15">
      <c r="A58" s="5" t="s">
        <v>280</v>
      </c>
      <c r="B58" s="10" t="s">
        <v>281</v>
      </c>
      <c r="C58" s="5" t="s">
        <v>53</v>
      </c>
      <c r="D58" s="11">
        <v>8.5166</v>
      </c>
      <c r="E58" s="11">
        <v>34.676</v>
      </c>
      <c r="F58" s="11">
        <v>0.0995</v>
      </c>
    </row>
    <row r="59" spans="1:6" ht="15">
      <c r="A59" s="5" t="s">
        <v>282</v>
      </c>
      <c r="B59" s="10" t="s">
        <v>283</v>
      </c>
      <c r="C59" s="5" t="s">
        <v>170</v>
      </c>
      <c r="D59" s="11">
        <v>161.8384</v>
      </c>
      <c r="E59" s="11">
        <v>1.7287</v>
      </c>
      <c r="F59" s="11">
        <v>0.0942</v>
      </c>
    </row>
    <row r="60" spans="1:6" ht="15">
      <c r="A60" s="5" t="s">
        <v>284</v>
      </c>
      <c r="B60" s="10" t="s">
        <v>285</v>
      </c>
      <c r="C60" s="5" t="s">
        <v>32</v>
      </c>
      <c r="D60" s="11">
        <v>436.2256</v>
      </c>
      <c r="E60" s="11">
        <v>0.5859</v>
      </c>
      <c r="F60" s="11">
        <v>0.0861</v>
      </c>
    </row>
    <row r="61" spans="1:6" ht="15">
      <c r="A61" s="5" t="s">
        <v>286</v>
      </c>
      <c r="B61" s="10" t="s">
        <v>287</v>
      </c>
      <c r="C61" s="5" t="s">
        <v>53</v>
      </c>
      <c r="D61" s="11">
        <v>7.16</v>
      </c>
      <c r="E61" s="11">
        <v>34.9968</v>
      </c>
      <c r="F61" s="11">
        <v>0.0844</v>
      </c>
    </row>
    <row r="62" spans="1:6" ht="15">
      <c r="A62" s="5" t="s">
        <v>288</v>
      </c>
      <c r="B62" s="10" t="s">
        <v>289</v>
      </c>
      <c r="C62" s="5" t="s">
        <v>170</v>
      </c>
      <c r="D62" s="11">
        <v>2.178</v>
      </c>
      <c r="E62" s="11">
        <v>105.0788</v>
      </c>
      <c r="F62" s="11">
        <v>0.0771</v>
      </c>
    </row>
    <row r="63" spans="1:6" ht="15">
      <c r="A63" s="5" t="s">
        <v>290</v>
      </c>
      <c r="B63" s="10" t="s">
        <v>291</v>
      </c>
      <c r="C63" s="5" t="s">
        <v>53</v>
      </c>
      <c r="D63" s="11">
        <v>57.61</v>
      </c>
      <c r="E63" s="11">
        <v>3.795</v>
      </c>
      <c r="F63" s="11">
        <v>0.0736</v>
      </c>
    </row>
    <row r="64" spans="1:6" ht="15">
      <c r="A64" s="5" t="s">
        <v>292</v>
      </c>
      <c r="B64" s="10" t="s">
        <v>293</v>
      </c>
      <c r="C64" s="5" t="s">
        <v>57</v>
      </c>
      <c r="D64" s="11">
        <v>0.97</v>
      </c>
      <c r="E64" s="11">
        <v>224</v>
      </c>
      <c r="F64" s="11">
        <v>0.0732</v>
      </c>
    </row>
    <row r="65" spans="1:6" ht="15">
      <c r="A65" s="5" t="s">
        <v>294</v>
      </c>
      <c r="B65" s="10" t="s">
        <v>295</v>
      </c>
      <c r="C65" s="5" t="s">
        <v>170</v>
      </c>
      <c r="D65" s="11">
        <v>32.0753</v>
      </c>
      <c r="E65" s="11">
        <v>6.6268</v>
      </c>
      <c r="F65" s="11">
        <v>0.0716</v>
      </c>
    </row>
    <row r="66" spans="1:6" ht="15">
      <c r="A66" s="5" t="s">
        <v>296</v>
      </c>
      <c r="B66" s="10" t="s">
        <v>297</v>
      </c>
      <c r="C66" s="5" t="s">
        <v>170</v>
      </c>
      <c r="D66" s="11">
        <v>60.2603</v>
      </c>
      <c r="E66" s="11">
        <v>3.3134</v>
      </c>
      <c r="F66" s="11">
        <v>0.0672</v>
      </c>
    </row>
    <row r="67" spans="1:6" ht="15">
      <c r="A67" s="5" t="s">
        <v>298</v>
      </c>
      <c r="B67" s="10" t="s">
        <v>299</v>
      </c>
      <c r="C67" s="5" t="s">
        <v>170</v>
      </c>
      <c r="D67" s="11">
        <v>44.076</v>
      </c>
      <c r="E67" s="11">
        <v>4.4659</v>
      </c>
      <c r="F67" s="11">
        <v>0.0663</v>
      </c>
    </row>
    <row r="68" spans="1:6" ht="21">
      <c r="A68" s="5" t="s">
        <v>300</v>
      </c>
      <c r="B68" s="10" t="s">
        <v>301</v>
      </c>
      <c r="C68" s="5" t="s">
        <v>26</v>
      </c>
      <c r="D68" s="11">
        <v>90</v>
      </c>
      <c r="E68" s="11">
        <v>2</v>
      </c>
      <c r="F68" s="11">
        <v>0.0606</v>
      </c>
    </row>
    <row r="69" spans="1:6" ht="15">
      <c r="A69" s="5" t="s">
        <v>302</v>
      </c>
      <c r="B69" s="10" t="s">
        <v>303</v>
      </c>
      <c r="C69" s="5" t="s">
        <v>26</v>
      </c>
      <c r="D69" s="11">
        <v>1.263</v>
      </c>
      <c r="E69" s="11">
        <v>141.6</v>
      </c>
      <c r="F69" s="11">
        <v>0.0601</v>
      </c>
    </row>
    <row r="70" spans="1:6" ht="15">
      <c r="A70" s="5" t="s">
        <v>304</v>
      </c>
      <c r="B70" s="10" t="s">
        <v>305</v>
      </c>
      <c r="C70" s="5" t="s">
        <v>206</v>
      </c>
      <c r="D70" s="11">
        <v>8.8</v>
      </c>
      <c r="E70" s="11">
        <v>20.148</v>
      </c>
      <c r="F70" s="11">
        <v>0.0597</v>
      </c>
    </row>
    <row r="71" spans="1:6" ht="15">
      <c r="A71" s="5" t="s">
        <v>306</v>
      </c>
      <c r="B71" s="10" t="s">
        <v>307</v>
      </c>
      <c r="C71" s="5" t="s">
        <v>206</v>
      </c>
      <c r="D71" s="11">
        <v>9.5173</v>
      </c>
      <c r="E71" s="11">
        <v>17.6</v>
      </c>
      <c r="F71" s="11">
        <v>0.0564</v>
      </c>
    </row>
    <row r="72" spans="1:6" ht="21">
      <c r="A72" s="5" t="s">
        <v>308</v>
      </c>
      <c r="B72" s="10" t="s">
        <v>309</v>
      </c>
      <c r="C72" s="5" t="s">
        <v>170</v>
      </c>
      <c r="D72" s="11">
        <v>23.62</v>
      </c>
      <c r="E72" s="11">
        <v>6.6167</v>
      </c>
      <c r="F72" s="11">
        <v>0.0526</v>
      </c>
    </row>
    <row r="73" spans="1:6" ht="21">
      <c r="A73" s="5" t="s">
        <v>310</v>
      </c>
      <c r="B73" s="10" t="s">
        <v>311</v>
      </c>
      <c r="C73" s="5" t="s">
        <v>225</v>
      </c>
      <c r="D73" s="11">
        <v>23.18</v>
      </c>
      <c r="E73" s="11">
        <v>6</v>
      </c>
      <c r="F73" s="11">
        <v>0.0468</v>
      </c>
    </row>
    <row r="74" spans="1:6" ht="15">
      <c r="A74" s="5" t="s">
        <v>312</v>
      </c>
      <c r="B74" s="10" t="s">
        <v>313</v>
      </c>
      <c r="C74" s="5" t="s">
        <v>26</v>
      </c>
      <c r="D74" s="11">
        <v>55.02</v>
      </c>
      <c r="E74" s="11">
        <v>2.42</v>
      </c>
      <c r="F74" s="11">
        <v>0.0448</v>
      </c>
    </row>
    <row r="75" spans="1:6" ht="15">
      <c r="A75" s="5" t="s">
        <v>314</v>
      </c>
      <c r="B75" s="10" t="s">
        <v>315</v>
      </c>
      <c r="C75" s="5" t="s">
        <v>26</v>
      </c>
      <c r="D75" s="11">
        <v>29.1922</v>
      </c>
      <c r="E75" s="11">
        <v>4.2</v>
      </c>
      <c r="F75" s="11">
        <v>0.0413</v>
      </c>
    </row>
    <row r="76" spans="1:6" ht="15">
      <c r="A76" s="5" t="s">
        <v>316</v>
      </c>
      <c r="B76" s="10" t="s">
        <v>317</v>
      </c>
      <c r="C76" s="5" t="s">
        <v>32</v>
      </c>
      <c r="D76" s="11">
        <v>55.5767</v>
      </c>
      <c r="E76" s="11">
        <v>1.768</v>
      </c>
      <c r="F76" s="11">
        <v>0.0331</v>
      </c>
    </row>
    <row r="77" spans="1:6" ht="21">
      <c r="A77" s="5" t="s">
        <v>318</v>
      </c>
      <c r="B77" s="10" t="s">
        <v>319</v>
      </c>
      <c r="C77" s="5" t="s">
        <v>225</v>
      </c>
      <c r="D77" s="11">
        <v>101.03</v>
      </c>
      <c r="E77" s="11">
        <v>0.903</v>
      </c>
      <c r="F77" s="11">
        <v>0.0307</v>
      </c>
    </row>
    <row r="78" spans="1:6" ht="15">
      <c r="A78" s="5" t="s">
        <v>320</v>
      </c>
      <c r="B78" s="10" t="s">
        <v>321</v>
      </c>
      <c r="C78" s="5" t="s">
        <v>57</v>
      </c>
      <c r="D78" s="11">
        <v>0.8914</v>
      </c>
      <c r="E78" s="11">
        <v>90</v>
      </c>
      <c r="F78" s="11">
        <v>0.027</v>
      </c>
    </row>
    <row r="79" spans="1:6" ht="15">
      <c r="A79" s="5" t="s">
        <v>322</v>
      </c>
      <c r="B79" s="10" t="s">
        <v>323</v>
      </c>
      <c r="C79" s="5" t="s">
        <v>53</v>
      </c>
      <c r="D79" s="11">
        <v>14.67</v>
      </c>
      <c r="E79" s="11">
        <v>5</v>
      </c>
      <c r="F79" s="11">
        <v>0.0247</v>
      </c>
    </row>
    <row r="80" spans="1:6" ht="15">
      <c r="A80" s="5" t="s">
        <v>324</v>
      </c>
      <c r="B80" s="10" t="s">
        <v>325</v>
      </c>
      <c r="C80" s="5" t="s">
        <v>225</v>
      </c>
      <c r="D80" s="11">
        <v>59.78</v>
      </c>
      <c r="E80" s="11">
        <v>1.2095</v>
      </c>
      <c r="F80" s="11">
        <v>0.0243</v>
      </c>
    </row>
    <row r="81" spans="1:6" ht="15">
      <c r="A81" s="5" t="s">
        <v>326</v>
      </c>
      <c r="B81" s="10" t="s">
        <v>327</v>
      </c>
      <c r="C81" s="5" t="s">
        <v>206</v>
      </c>
      <c r="D81" s="11">
        <v>0.58</v>
      </c>
      <c r="E81" s="11">
        <v>116.807</v>
      </c>
      <c r="F81" s="11">
        <v>0.0228</v>
      </c>
    </row>
    <row r="82" spans="1:6" ht="15">
      <c r="A82" s="5" t="s">
        <v>328</v>
      </c>
      <c r="B82" s="10" t="s">
        <v>329</v>
      </c>
      <c r="C82" s="5" t="s">
        <v>57</v>
      </c>
      <c r="D82" s="11">
        <v>0.65</v>
      </c>
      <c r="E82" s="11">
        <v>100</v>
      </c>
      <c r="F82" s="11">
        <v>0.0219</v>
      </c>
    </row>
    <row r="83" spans="1:6" ht="15">
      <c r="A83" s="5" t="s">
        <v>330</v>
      </c>
      <c r="B83" s="10" t="s">
        <v>331</v>
      </c>
      <c r="C83" s="5" t="s">
        <v>26</v>
      </c>
      <c r="D83" s="11">
        <v>3.268</v>
      </c>
      <c r="E83" s="11">
        <v>19.27</v>
      </c>
      <c r="F83" s="11">
        <v>0.0212</v>
      </c>
    </row>
    <row r="84" spans="1:6" ht="15">
      <c r="A84" s="5" t="s">
        <v>332</v>
      </c>
      <c r="B84" s="10" t="s">
        <v>333</v>
      </c>
      <c r="C84" s="5" t="s">
        <v>32</v>
      </c>
      <c r="D84" s="11">
        <v>108.9808</v>
      </c>
      <c r="E84" s="11">
        <v>0.567</v>
      </c>
      <c r="F84" s="11">
        <v>0.0208</v>
      </c>
    </row>
    <row r="85" spans="1:6" ht="15">
      <c r="A85" s="5" t="s">
        <v>334</v>
      </c>
      <c r="B85" s="10" t="s">
        <v>335</v>
      </c>
      <c r="C85" s="5" t="s">
        <v>57</v>
      </c>
      <c r="D85" s="11">
        <v>14.85</v>
      </c>
      <c r="E85" s="11">
        <v>4</v>
      </c>
      <c r="F85" s="11">
        <v>0.02</v>
      </c>
    </row>
    <row r="86" spans="1:6" ht="15">
      <c r="A86" s="5" t="s">
        <v>336</v>
      </c>
      <c r="B86" s="10" t="s">
        <v>337</v>
      </c>
      <c r="C86" s="5" t="s">
        <v>225</v>
      </c>
      <c r="D86" s="11">
        <v>84.9</v>
      </c>
      <c r="E86" s="11">
        <v>0.687</v>
      </c>
      <c r="F86" s="11">
        <v>0.0196</v>
      </c>
    </row>
    <row r="87" spans="1:6" ht="15">
      <c r="A87" s="5" t="s">
        <v>338</v>
      </c>
      <c r="B87" s="10" t="s">
        <v>339</v>
      </c>
      <c r="C87" s="5" t="s">
        <v>206</v>
      </c>
      <c r="D87" s="11">
        <v>7.9653</v>
      </c>
      <c r="E87" s="11">
        <v>7.04</v>
      </c>
      <c r="F87" s="11">
        <v>0.0189</v>
      </c>
    </row>
    <row r="88" spans="1:6" ht="15">
      <c r="A88" s="5" t="s">
        <v>340</v>
      </c>
      <c r="B88" s="10" t="s">
        <v>341</v>
      </c>
      <c r="C88" s="5" t="s">
        <v>206</v>
      </c>
      <c r="D88" s="11">
        <v>7.9298</v>
      </c>
      <c r="E88" s="11">
        <v>7.04</v>
      </c>
      <c r="F88" s="11">
        <v>0.0188</v>
      </c>
    </row>
    <row r="89" spans="1:6" ht="15">
      <c r="A89" s="5" t="s">
        <v>342</v>
      </c>
      <c r="B89" s="10" t="s">
        <v>343</v>
      </c>
      <c r="C89" s="5" t="s">
        <v>206</v>
      </c>
      <c r="D89" s="11">
        <v>7.8906</v>
      </c>
      <c r="E89" s="11">
        <v>7.04</v>
      </c>
      <c r="F89" s="11">
        <v>0.0187</v>
      </c>
    </row>
    <row r="90" spans="1:6" ht="15">
      <c r="A90" s="5" t="s">
        <v>344</v>
      </c>
      <c r="B90" s="10" t="s">
        <v>345</v>
      </c>
      <c r="C90" s="5" t="s">
        <v>206</v>
      </c>
      <c r="D90" s="11">
        <v>7.8764</v>
      </c>
      <c r="E90" s="11">
        <v>7.04</v>
      </c>
      <c r="F90" s="11">
        <v>0.0187</v>
      </c>
    </row>
    <row r="91" spans="1:6" ht="15">
      <c r="A91" s="5" t="s">
        <v>346</v>
      </c>
      <c r="B91" s="10" t="s">
        <v>347</v>
      </c>
      <c r="C91" s="5" t="s">
        <v>206</v>
      </c>
      <c r="D91" s="11">
        <v>7.5522</v>
      </c>
      <c r="E91" s="11">
        <v>7.04</v>
      </c>
      <c r="F91" s="11">
        <v>0.0179</v>
      </c>
    </row>
    <row r="92" spans="1:6" ht="21">
      <c r="A92" s="5" t="s">
        <v>348</v>
      </c>
      <c r="B92" s="10" t="s">
        <v>349</v>
      </c>
      <c r="C92" s="5" t="s">
        <v>206</v>
      </c>
      <c r="D92" s="11">
        <v>18.29</v>
      </c>
      <c r="E92" s="11">
        <v>2.7045</v>
      </c>
      <c r="F92" s="11">
        <v>0.0167</v>
      </c>
    </row>
    <row r="93" spans="1:6" ht="15">
      <c r="A93" s="5" t="s">
        <v>350</v>
      </c>
      <c r="B93" s="10" t="s">
        <v>351</v>
      </c>
      <c r="C93" s="5" t="s">
        <v>206</v>
      </c>
      <c r="D93" s="11">
        <v>10.3111</v>
      </c>
      <c r="E93" s="11">
        <v>4.7817</v>
      </c>
      <c r="F93" s="11">
        <v>0.0166</v>
      </c>
    </row>
    <row r="94" spans="1:6" ht="15">
      <c r="A94" s="5" t="s">
        <v>352</v>
      </c>
      <c r="B94" s="10" t="s">
        <v>353</v>
      </c>
      <c r="C94" s="5" t="s">
        <v>57</v>
      </c>
      <c r="D94" s="11">
        <v>0.86</v>
      </c>
      <c r="E94" s="11">
        <v>54</v>
      </c>
      <c r="F94" s="11">
        <v>0.0156</v>
      </c>
    </row>
    <row r="95" spans="1:6" ht="15">
      <c r="A95" s="5" t="s">
        <v>354</v>
      </c>
      <c r="B95" s="10" t="s">
        <v>355</v>
      </c>
      <c r="C95" s="5" t="s">
        <v>170</v>
      </c>
      <c r="D95" s="11">
        <v>10.3634</v>
      </c>
      <c r="E95" s="11">
        <v>4.4659</v>
      </c>
      <c r="F95" s="11">
        <v>0.0156</v>
      </c>
    </row>
    <row r="96" spans="1:6" ht="15">
      <c r="A96" s="5" t="s">
        <v>356</v>
      </c>
      <c r="B96" s="10" t="s">
        <v>357</v>
      </c>
      <c r="C96" s="5" t="s">
        <v>170</v>
      </c>
      <c r="D96" s="11">
        <v>8.0492</v>
      </c>
      <c r="E96" s="11">
        <v>5.2978</v>
      </c>
      <c r="F96" s="11">
        <v>0.0144</v>
      </c>
    </row>
    <row r="97" spans="1:6" ht="15">
      <c r="A97" s="5" t="s">
        <v>358</v>
      </c>
      <c r="B97" s="10" t="s">
        <v>359</v>
      </c>
      <c r="C97" s="5" t="s">
        <v>57</v>
      </c>
      <c r="D97" s="11">
        <v>20.6</v>
      </c>
      <c r="E97" s="11">
        <v>2</v>
      </c>
      <c r="F97" s="11">
        <v>0.0139</v>
      </c>
    </row>
    <row r="98" spans="1:6" ht="15">
      <c r="A98" s="5" t="s">
        <v>360</v>
      </c>
      <c r="B98" s="10" t="s">
        <v>361</v>
      </c>
      <c r="C98" s="5" t="s">
        <v>206</v>
      </c>
      <c r="D98" s="11">
        <v>12.3723</v>
      </c>
      <c r="E98" s="11">
        <v>3.3446</v>
      </c>
      <c r="F98" s="11">
        <v>0.0139</v>
      </c>
    </row>
    <row r="99" spans="1:6" ht="15">
      <c r="A99" s="5" t="s">
        <v>362</v>
      </c>
      <c r="B99" s="10" t="s">
        <v>363</v>
      </c>
      <c r="C99" s="5" t="s">
        <v>32</v>
      </c>
      <c r="D99" s="11">
        <v>173.9515</v>
      </c>
      <c r="E99" s="11">
        <v>0.189</v>
      </c>
      <c r="F99" s="11">
        <v>0.0111</v>
      </c>
    </row>
    <row r="100" spans="1:6" ht="15">
      <c r="A100" s="5" t="s">
        <v>364</v>
      </c>
      <c r="B100" s="10" t="s">
        <v>365</v>
      </c>
      <c r="C100" s="5" t="s">
        <v>32</v>
      </c>
      <c r="D100" s="11">
        <v>86.6064</v>
      </c>
      <c r="E100" s="11">
        <v>0.378</v>
      </c>
      <c r="F100" s="11">
        <v>0.011</v>
      </c>
    </row>
    <row r="101" spans="1:6" ht="15">
      <c r="A101" s="5" t="s">
        <v>366</v>
      </c>
      <c r="B101" s="10" t="s">
        <v>367</v>
      </c>
      <c r="C101" s="5" t="s">
        <v>195</v>
      </c>
      <c r="D101" s="11">
        <v>87.14</v>
      </c>
      <c r="E101" s="11">
        <v>0.2794</v>
      </c>
      <c r="F101" s="11">
        <v>0.0082</v>
      </c>
    </row>
    <row r="102" spans="1:6" ht="15">
      <c r="A102" s="5" t="s">
        <v>368</v>
      </c>
      <c r="B102" s="10" t="s">
        <v>369</v>
      </c>
      <c r="C102" s="5" t="s">
        <v>57</v>
      </c>
      <c r="D102" s="11">
        <v>5.77</v>
      </c>
      <c r="E102" s="11">
        <v>4</v>
      </c>
      <c r="F102" s="11">
        <v>0.0078</v>
      </c>
    </row>
    <row r="103" spans="1:6" ht="15">
      <c r="A103" s="5" t="s">
        <v>370</v>
      </c>
      <c r="B103" s="10" t="s">
        <v>371</v>
      </c>
      <c r="C103" s="5" t="s">
        <v>32</v>
      </c>
      <c r="D103" s="11">
        <v>94.7576</v>
      </c>
      <c r="E103" s="11">
        <v>0.2156</v>
      </c>
      <c r="F103" s="11">
        <v>0.0069</v>
      </c>
    </row>
    <row r="104" spans="1:6" ht="15">
      <c r="A104" s="5" t="s">
        <v>372</v>
      </c>
      <c r="B104" s="10" t="s">
        <v>373</v>
      </c>
      <c r="C104" s="5" t="s">
        <v>170</v>
      </c>
      <c r="D104" s="11">
        <v>9.0383</v>
      </c>
      <c r="E104" s="11">
        <v>2.2184</v>
      </c>
      <c r="F104" s="11">
        <v>0.0068</v>
      </c>
    </row>
    <row r="105" spans="1:6" ht="15">
      <c r="A105" s="5" t="s">
        <v>374</v>
      </c>
      <c r="B105" s="10" t="s">
        <v>375</v>
      </c>
      <c r="C105" s="5" t="s">
        <v>53</v>
      </c>
      <c r="D105" s="11">
        <v>14.7016</v>
      </c>
      <c r="E105" s="11">
        <v>1.3624</v>
      </c>
      <c r="F105" s="11">
        <v>0.0067</v>
      </c>
    </row>
    <row r="106" spans="1:6" ht="15">
      <c r="A106" s="5" t="s">
        <v>376</v>
      </c>
      <c r="B106" s="10" t="s">
        <v>377</v>
      </c>
      <c r="C106" s="5" t="s">
        <v>53</v>
      </c>
      <c r="D106" s="11">
        <v>24.5086</v>
      </c>
      <c r="E106" s="11">
        <v>0.7336</v>
      </c>
      <c r="F106" s="11">
        <v>0.0061</v>
      </c>
    </row>
    <row r="107" spans="1:6" ht="15">
      <c r="A107" s="5" t="s">
        <v>378</v>
      </c>
      <c r="B107" s="10" t="s">
        <v>379</v>
      </c>
      <c r="C107" s="5" t="s">
        <v>57</v>
      </c>
      <c r="D107" s="11">
        <v>0.3343</v>
      </c>
      <c r="E107" s="11">
        <v>54</v>
      </c>
      <c r="F107" s="11">
        <v>0.006</v>
      </c>
    </row>
    <row r="108" spans="1:6" ht="15">
      <c r="A108" s="5" t="s">
        <v>380</v>
      </c>
      <c r="B108" s="10" t="s">
        <v>381</v>
      </c>
      <c r="C108" s="5" t="s">
        <v>225</v>
      </c>
      <c r="D108" s="11">
        <v>63.73</v>
      </c>
      <c r="E108" s="11">
        <v>0.2715</v>
      </c>
      <c r="F108" s="11">
        <v>0.0058</v>
      </c>
    </row>
    <row r="109" spans="1:6" ht="21">
      <c r="A109" s="5" t="s">
        <v>382</v>
      </c>
      <c r="B109" s="10" t="s">
        <v>383</v>
      </c>
      <c r="C109" s="5" t="s">
        <v>195</v>
      </c>
      <c r="D109" s="11">
        <v>90.4</v>
      </c>
      <c r="E109" s="11">
        <v>0.1848</v>
      </c>
      <c r="F109" s="11">
        <v>0.0056</v>
      </c>
    </row>
    <row r="110" spans="1:6" ht="15">
      <c r="A110" s="5" t="s">
        <v>384</v>
      </c>
      <c r="B110" s="10" t="s">
        <v>385</v>
      </c>
      <c r="C110" s="5" t="s">
        <v>32</v>
      </c>
      <c r="D110" s="11">
        <v>75.0594</v>
      </c>
      <c r="E110" s="11">
        <v>0.2156</v>
      </c>
      <c r="F110" s="11">
        <v>0.0054</v>
      </c>
    </row>
    <row r="111" spans="1:6" ht="15">
      <c r="A111" s="5" t="s">
        <v>386</v>
      </c>
      <c r="B111" s="10" t="s">
        <v>387</v>
      </c>
      <c r="C111" s="5" t="s">
        <v>57</v>
      </c>
      <c r="D111" s="11">
        <v>0.28</v>
      </c>
      <c r="E111" s="11">
        <v>54</v>
      </c>
      <c r="F111" s="11">
        <v>0.0051</v>
      </c>
    </row>
    <row r="112" spans="1:6" ht="15">
      <c r="A112" s="5" t="s">
        <v>388</v>
      </c>
      <c r="B112" s="10" t="s">
        <v>389</v>
      </c>
      <c r="C112" s="5" t="s">
        <v>32</v>
      </c>
      <c r="D112" s="11">
        <v>118.5</v>
      </c>
      <c r="E112" s="11">
        <v>0.1196</v>
      </c>
      <c r="F112" s="11">
        <v>0.0048</v>
      </c>
    </row>
    <row r="113" spans="1:6" ht="15">
      <c r="A113" s="5" t="s">
        <v>390</v>
      </c>
      <c r="B113" s="10" t="s">
        <v>391</v>
      </c>
      <c r="C113" s="5" t="s">
        <v>206</v>
      </c>
      <c r="D113" s="11">
        <v>9.5103</v>
      </c>
      <c r="E113" s="11">
        <v>1.15</v>
      </c>
      <c r="F113" s="11">
        <v>0.0037</v>
      </c>
    </row>
    <row r="114" spans="1:6" ht="21">
      <c r="A114" s="5" t="s">
        <v>392</v>
      </c>
      <c r="B114" s="10" t="s">
        <v>393</v>
      </c>
      <c r="C114" s="5" t="s">
        <v>26</v>
      </c>
      <c r="D114" s="11">
        <v>6.1905</v>
      </c>
      <c r="E114" s="11">
        <v>1.4</v>
      </c>
      <c r="F114" s="11">
        <v>0.0029</v>
      </c>
    </row>
    <row r="115" spans="1:6" ht="21">
      <c r="A115" s="5" t="s">
        <v>394</v>
      </c>
      <c r="B115" s="10" t="s">
        <v>395</v>
      </c>
      <c r="C115" s="5" t="s">
        <v>396</v>
      </c>
      <c r="D115" s="11">
        <v>28.2</v>
      </c>
      <c r="E115" s="11">
        <v>0.2625</v>
      </c>
      <c r="F115" s="11">
        <v>0.0025</v>
      </c>
    </row>
    <row r="116" spans="1:6" ht="15">
      <c r="A116" s="5" t="s">
        <v>397</v>
      </c>
      <c r="B116" s="10" t="s">
        <v>398</v>
      </c>
      <c r="C116" s="5" t="s">
        <v>170</v>
      </c>
      <c r="D116" s="11">
        <v>1.5149</v>
      </c>
      <c r="E116" s="11">
        <v>4.4308</v>
      </c>
      <c r="F116" s="11">
        <v>0.0023</v>
      </c>
    </row>
    <row r="117" spans="1:6" ht="15">
      <c r="A117" s="5" t="s">
        <v>399</v>
      </c>
      <c r="B117" s="10" t="s">
        <v>400</v>
      </c>
      <c r="C117" s="5" t="s">
        <v>170</v>
      </c>
      <c r="D117" s="11">
        <v>10.9042</v>
      </c>
      <c r="E117" s="11">
        <v>0.5219</v>
      </c>
      <c r="F117" s="11">
        <v>0.0019</v>
      </c>
    </row>
    <row r="118" spans="1:6" ht="15">
      <c r="A118" s="5" t="s">
        <v>401</v>
      </c>
      <c r="B118" s="10" t="s">
        <v>402</v>
      </c>
      <c r="C118" s="5" t="s">
        <v>403</v>
      </c>
      <c r="D118" s="11">
        <v>6.27</v>
      </c>
      <c r="E118" s="11">
        <v>0.9023</v>
      </c>
      <c r="F118" s="11">
        <v>0.0019</v>
      </c>
    </row>
    <row r="119" spans="1:6" ht="15">
      <c r="A119" s="5" t="s">
        <v>404</v>
      </c>
      <c r="B119" s="10" t="s">
        <v>405</v>
      </c>
      <c r="C119" s="5" t="s">
        <v>57</v>
      </c>
      <c r="D119" s="11">
        <v>1.34</v>
      </c>
      <c r="E119" s="11">
        <v>4</v>
      </c>
      <c r="F119" s="11">
        <v>0.0018</v>
      </c>
    </row>
    <row r="120" spans="1:6" ht="15">
      <c r="A120" s="5" t="s">
        <v>406</v>
      </c>
      <c r="B120" s="10" t="s">
        <v>407</v>
      </c>
      <c r="C120" s="5" t="s">
        <v>403</v>
      </c>
      <c r="D120" s="11">
        <v>5</v>
      </c>
      <c r="E120" s="11">
        <v>1.0382</v>
      </c>
      <c r="F120" s="11">
        <v>0.0017</v>
      </c>
    </row>
    <row r="121" spans="1:6" ht="15">
      <c r="A121" s="5" t="s">
        <v>408</v>
      </c>
      <c r="B121" s="10" t="s">
        <v>409</v>
      </c>
      <c r="C121" s="5" t="s">
        <v>170</v>
      </c>
      <c r="D121" s="11">
        <v>0.9615</v>
      </c>
      <c r="E121" s="11">
        <v>5.1684</v>
      </c>
      <c r="F121" s="11">
        <v>0.0017</v>
      </c>
    </row>
    <row r="122" spans="1:6" ht="15">
      <c r="A122" s="5" t="s">
        <v>410</v>
      </c>
      <c r="B122" s="10" t="s">
        <v>411</v>
      </c>
      <c r="C122" s="5" t="s">
        <v>57</v>
      </c>
      <c r="D122" s="11">
        <v>0.09</v>
      </c>
      <c r="E122" s="11">
        <v>54</v>
      </c>
      <c r="F122" s="11">
        <v>0.0016</v>
      </c>
    </row>
    <row r="123" spans="1:6" ht="15">
      <c r="A123" s="5" t="s">
        <v>412</v>
      </c>
      <c r="B123" s="10" t="s">
        <v>413</v>
      </c>
      <c r="C123" s="5" t="s">
        <v>57</v>
      </c>
      <c r="D123" s="11">
        <v>1.08</v>
      </c>
      <c r="E123" s="11">
        <v>4</v>
      </c>
      <c r="F123" s="11">
        <v>0.0015</v>
      </c>
    </row>
    <row r="124" spans="1:6" ht="21">
      <c r="A124" s="5" t="s">
        <v>414</v>
      </c>
      <c r="B124" s="10" t="s">
        <v>415</v>
      </c>
      <c r="C124" s="5" t="s">
        <v>170</v>
      </c>
      <c r="D124" s="11">
        <v>24.65</v>
      </c>
      <c r="E124" s="11">
        <v>0.1754</v>
      </c>
      <c r="F124" s="11">
        <v>0.0015</v>
      </c>
    </row>
    <row r="125" spans="1:6" ht="15">
      <c r="A125" s="5" t="s">
        <v>416</v>
      </c>
      <c r="B125" s="10" t="s">
        <v>417</v>
      </c>
      <c r="C125" s="5" t="s">
        <v>53</v>
      </c>
      <c r="D125" s="11">
        <v>16.1799</v>
      </c>
      <c r="E125" s="11">
        <v>0.279</v>
      </c>
      <c r="F125" s="11">
        <v>0.0015</v>
      </c>
    </row>
    <row r="126" spans="1:6" ht="21">
      <c r="A126" s="5" t="s">
        <v>418</v>
      </c>
      <c r="B126" s="10" t="s">
        <v>419</v>
      </c>
      <c r="C126" s="5" t="s">
        <v>57</v>
      </c>
      <c r="D126" s="11">
        <v>40592.45</v>
      </c>
      <c r="E126" s="11">
        <v>0.0001</v>
      </c>
      <c r="F126" s="11">
        <v>0.0014</v>
      </c>
    </row>
    <row r="127" spans="1:6" ht="21">
      <c r="A127" s="5" t="s">
        <v>420</v>
      </c>
      <c r="B127" s="10" t="s">
        <v>421</v>
      </c>
      <c r="C127" s="5" t="s">
        <v>57</v>
      </c>
      <c r="D127" s="11">
        <v>0.59</v>
      </c>
      <c r="E127" s="11">
        <v>4</v>
      </c>
      <c r="F127" s="11">
        <v>0.0008</v>
      </c>
    </row>
    <row r="128" spans="1:6" ht="15">
      <c r="A128" s="5" t="s">
        <v>422</v>
      </c>
      <c r="B128" s="10" t="s">
        <v>423</v>
      </c>
      <c r="C128" s="5" t="s">
        <v>32</v>
      </c>
      <c r="D128" s="11">
        <v>458.8353</v>
      </c>
      <c r="E128" s="11">
        <v>0.005</v>
      </c>
      <c r="F128" s="11">
        <v>0.0008</v>
      </c>
    </row>
    <row r="129" spans="1:6" ht="15">
      <c r="A129" s="5" t="s">
        <v>424</v>
      </c>
      <c r="B129" s="10" t="s">
        <v>425</v>
      </c>
      <c r="C129" s="5" t="s">
        <v>170</v>
      </c>
      <c r="D129" s="11">
        <v>0.3914</v>
      </c>
      <c r="E129" s="11">
        <v>4.9802</v>
      </c>
      <c r="F129" s="11">
        <v>0.0007</v>
      </c>
    </row>
    <row r="130" spans="1:6" ht="21">
      <c r="A130" s="5" t="s">
        <v>426</v>
      </c>
      <c r="B130" s="10" t="s">
        <v>427</v>
      </c>
      <c r="C130" s="5" t="s">
        <v>57</v>
      </c>
      <c r="D130" s="11">
        <v>9141.58</v>
      </c>
      <c r="E130" s="11">
        <v>0.0002</v>
      </c>
      <c r="F130" s="11">
        <v>0.0006</v>
      </c>
    </row>
    <row r="131" spans="1:6" ht="21">
      <c r="A131" s="5" t="s">
        <v>428</v>
      </c>
      <c r="B131" s="10" t="s">
        <v>429</v>
      </c>
      <c r="C131" s="5" t="s">
        <v>403</v>
      </c>
      <c r="D131" s="11">
        <v>24.87</v>
      </c>
      <c r="E131" s="11">
        <v>0.0663</v>
      </c>
      <c r="F131" s="11">
        <v>0.0006</v>
      </c>
    </row>
    <row r="132" spans="1:6" ht="15">
      <c r="A132" s="5" t="s">
        <v>430</v>
      </c>
      <c r="B132" s="10" t="s">
        <v>431</v>
      </c>
      <c r="C132" s="5" t="s">
        <v>403</v>
      </c>
      <c r="D132" s="11">
        <v>11.6586</v>
      </c>
      <c r="E132" s="11">
        <v>0.07</v>
      </c>
      <c r="F132" s="11">
        <v>0.0003</v>
      </c>
    </row>
    <row r="133" spans="1:6" ht="15">
      <c r="A133" s="5" t="s">
        <v>432</v>
      </c>
      <c r="B133" s="10" t="s">
        <v>433</v>
      </c>
      <c r="C133" s="5" t="s">
        <v>225</v>
      </c>
      <c r="D133" s="11">
        <v>98.52</v>
      </c>
      <c r="E133" s="11">
        <v>0.0089</v>
      </c>
      <c r="F133" s="11">
        <v>0.0003</v>
      </c>
    </row>
    <row r="134" spans="1:6" ht="21">
      <c r="A134" s="5" t="s">
        <v>434</v>
      </c>
      <c r="B134" s="10" t="s">
        <v>435</v>
      </c>
      <c r="C134" s="5" t="s">
        <v>57</v>
      </c>
      <c r="D134" s="11">
        <v>2348.2</v>
      </c>
      <c r="E134" s="11">
        <v>0.0002</v>
      </c>
      <c r="F134" s="11">
        <v>0.0002</v>
      </c>
    </row>
    <row r="135" spans="1:6" ht="15">
      <c r="A135" s="5" t="s">
        <v>436</v>
      </c>
      <c r="B135" s="10" t="s">
        <v>437</v>
      </c>
      <c r="C135" s="5" t="s">
        <v>57</v>
      </c>
      <c r="D135" s="11">
        <v>217.94</v>
      </c>
      <c r="E135" s="11">
        <v>0.0029</v>
      </c>
      <c r="F135" s="11">
        <v>0.0002</v>
      </c>
    </row>
    <row r="136" spans="1:6" ht="15">
      <c r="A136" s="5" t="s">
        <v>438</v>
      </c>
      <c r="B136" s="10" t="s">
        <v>439</v>
      </c>
      <c r="C136" s="5" t="s">
        <v>57</v>
      </c>
      <c r="D136" s="11">
        <v>0.17</v>
      </c>
      <c r="E136" s="11">
        <v>4</v>
      </c>
      <c r="F136" s="11">
        <v>0.0002</v>
      </c>
    </row>
    <row r="137" spans="1:6" ht="21">
      <c r="A137" s="5" t="s">
        <v>440</v>
      </c>
      <c r="B137" s="10" t="s">
        <v>441</v>
      </c>
      <c r="C137" s="5" t="s">
        <v>170</v>
      </c>
      <c r="D137" s="11">
        <v>21.96</v>
      </c>
      <c r="E137" s="11">
        <v>0.0328</v>
      </c>
      <c r="F137" s="11">
        <v>0.0002</v>
      </c>
    </row>
    <row r="138" spans="1:6" ht="15">
      <c r="A138" s="5" t="s">
        <v>442</v>
      </c>
      <c r="B138" s="10" t="s">
        <v>443</v>
      </c>
      <c r="C138" s="5" t="s">
        <v>170</v>
      </c>
      <c r="D138" s="11">
        <v>29.5022</v>
      </c>
      <c r="E138" s="11">
        <v>0.0186</v>
      </c>
      <c r="F138" s="11">
        <v>0.0002</v>
      </c>
    </row>
    <row r="139" spans="1:6" ht="21">
      <c r="A139" s="5" t="s">
        <v>444</v>
      </c>
      <c r="B139" s="10" t="s">
        <v>445</v>
      </c>
      <c r="C139" s="5" t="s">
        <v>170</v>
      </c>
      <c r="D139" s="11">
        <v>21.96</v>
      </c>
      <c r="E139" s="11">
        <v>0.0077</v>
      </c>
      <c r="F139" s="11">
        <v>0.0001</v>
      </c>
    </row>
    <row r="140" spans="1:6" ht="15">
      <c r="A140" s="5" t="s">
        <v>446</v>
      </c>
      <c r="B140" s="10" t="s">
        <v>447</v>
      </c>
      <c r="C140" s="5" t="s">
        <v>396</v>
      </c>
      <c r="D140" s="11">
        <v>28.2</v>
      </c>
      <c r="E140" s="11">
        <v>0.0071</v>
      </c>
      <c r="F140" s="11">
        <v>0.0001</v>
      </c>
    </row>
    <row r="141" spans="1:6" ht="15">
      <c r="A141" s="5" t="s">
        <v>448</v>
      </c>
      <c r="B141" s="10" t="s">
        <v>449</v>
      </c>
      <c r="C141" s="5" t="s">
        <v>57</v>
      </c>
      <c r="D141" s="11">
        <v>0.08</v>
      </c>
      <c r="E141" s="11">
        <v>4</v>
      </c>
      <c r="F141" s="11">
        <v>0.0001</v>
      </c>
    </row>
    <row r="142" spans="1:6" ht="15">
      <c r="A142" s="5" t="s">
        <v>450</v>
      </c>
      <c r="B142" s="10" t="s">
        <v>451</v>
      </c>
      <c r="C142" s="5" t="s">
        <v>206</v>
      </c>
      <c r="D142" s="11">
        <v>9.85</v>
      </c>
      <c r="E142" s="11">
        <v>0.0389</v>
      </c>
      <c r="F142" s="11">
        <v>0.0001</v>
      </c>
    </row>
    <row r="143" spans="1:6" ht="21">
      <c r="A143" s="5" t="s">
        <v>452</v>
      </c>
      <c r="B143" s="10" t="s">
        <v>453</v>
      </c>
      <c r="C143" s="5" t="s">
        <v>57</v>
      </c>
      <c r="D143" s="11">
        <v>7173.86</v>
      </c>
      <c r="E143" s="11">
        <v>0</v>
      </c>
      <c r="F143" s="11">
        <v>0</v>
      </c>
    </row>
    <row r="144" spans="1:6" ht="21">
      <c r="A144" s="5" t="s">
        <v>454</v>
      </c>
      <c r="B144" s="10" t="s">
        <v>455</v>
      </c>
      <c r="C144" s="5" t="s">
        <v>57</v>
      </c>
      <c r="D144" s="11">
        <v>1714856</v>
      </c>
      <c r="E144" s="11">
        <v>0</v>
      </c>
      <c r="F144" s="11">
        <v>0</v>
      </c>
    </row>
    <row r="145" spans="1:6" ht="15">
      <c r="A145" s="5" t="s">
        <v>456</v>
      </c>
      <c r="B145" s="10" t="s">
        <v>457</v>
      </c>
      <c r="C145" s="5" t="s">
        <v>458</v>
      </c>
      <c r="D145" s="11">
        <v>0.9669</v>
      </c>
      <c r="E145" s="11">
        <v>0.1</v>
      </c>
      <c r="F145" s="11">
        <v>0</v>
      </c>
    </row>
    <row r="146" spans="1:6" ht="21">
      <c r="A146" s="5" t="s">
        <v>459</v>
      </c>
      <c r="B146" s="10" t="s">
        <v>460</v>
      </c>
      <c r="C146" s="5" t="s">
        <v>57</v>
      </c>
      <c r="D146" s="11">
        <v>5768</v>
      </c>
      <c r="E146" s="11">
        <v>0</v>
      </c>
      <c r="F146" s="11">
        <v>0</v>
      </c>
    </row>
    <row r="147" spans="1:6" ht="21">
      <c r="A147" s="5" t="s">
        <v>461</v>
      </c>
      <c r="B147" s="10" t="s">
        <v>462</v>
      </c>
      <c r="C147" s="5" t="s">
        <v>57</v>
      </c>
      <c r="D147" s="11">
        <v>5921.47</v>
      </c>
      <c r="E147" s="11">
        <v>0</v>
      </c>
      <c r="F147" s="11">
        <v>0</v>
      </c>
    </row>
    <row r="148" spans="1:6" ht="15">
      <c r="A148" s="5" t="s">
        <v>463</v>
      </c>
      <c r="B148" s="10" t="s">
        <v>464</v>
      </c>
      <c r="C148" s="5" t="s">
        <v>57</v>
      </c>
      <c r="D148" s="11">
        <v>242826.14</v>
      </c>
      <c r="E148" s="11">
        <v>0</v>
      </c>
      <c r="F148" s="11">
        <v>0</v>
      </c>
    </row>
    <row r="149" spans="1:6" ht="15">
      <c r="A149" s="5" t="s">
        <v>465</v>
      </c>
      <c r="B149" s="10" t="s">
        <v>466</v>
      </c>
      <c r="C149" s="5" t="s">
        <v>57</v>
      </c>
      <c r="D149" s="11">
        <v>381964.54</v>
      </c>
      <c r="E149" s="11">
        <v>0</v>
      </c>
      <c r="F149" s="11">
        <v>0</v>
      </c>
    </row>
    <row r="150" spans="1:6" ht="15">
      <c r="A150" s="5" t="s">
        <v>467</v>
      </c>
      <c r="B150" s="10" t="s">
        <v>468</v>
      </c>
      <c r="C150" s="5" t="s">
        <v>57</v>
      </c>
      <c r="D150" s="11">
        <v>10890</v>
      </c>
      <c r="E150" s="11">
        <v>0</v>
      </c>
      <c r="F150" s="11">
        <v>0</v>
      </c>
    </row>
    <row r="151" spans="1:6" ht="21">
      <c r="A151" s="5" t="s">
        <v>469</v>
      </c>
      <c r="B151" s="10" t="s">
        <v>470</v>
      </c>
      <c r="C151" s="5" t="s">
        <v>57</v>
      </c>
      <c r="D151" s="11">
        <v>287076.24</v>
      </c>
      <c r="E151" s="11">
        <v>0</v>
      </c>
      <c r="F151" s="11">
        <v>0</v>
      </c>
    </row>
    <row r="152" spans="1:6" ht="15">
      <c r="A152" s="5" t="s">
        <v>471</v>
      </c>
      <c r="B152" s="10" t="s">
        <v>472</v>
      </c>
      <c r="C152" s="5" t="s">
        <v>57</v>
      </c>
      <c r="D152" s="11">
        <v>12035.46</v>
      </c>
      <c r="E152" s="11">
        <v>0</v>
      </c>
      <c r="F152" s="11">
        <v>0</v>
      </c>
    </row>
    <row r="153" spans="1:6" ht="15">
      <c r="A153" s="5" t="s">
        <v>473</v>
      </c>
      <c r="B153" s="10" t="s">
        <v>474</v>
      </c>
      <c r="C153" s="5" t="s">
        <v>170</v>
      </c>
      <c r="D153" s="11">
        <v>1.6454</v>
      </c>
      <c r="E153" s="11">
        <v>0.0015</v>
      </c>
      <c r="F153" s="11">
        <v>0</v>
      </c>
    </row>
  </sheetData>
  <sheetProtection sheet="1" objects="1" scenarios="1"/>
  <printOptions/>
  <pageMargins left="0.511811024" right="0.511811024" top="0.787401575" bottom="0.787401575" header="0.31496062" footer="0.31496062"/>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B2:Q103"/>
  <sheetViews>
    <sheetView workbookViewId="0" topLeftCell="A25">
      <selection activeCell="D63" sqref="D63:H65"/>
    </sheetView>
  </sheetViews>
  <sheetFormatPr defaultColWidth="9.140625" defaultRowHeight="15"/>
  <cols>
    <col min="2" max="2" width="4.7109375" style="0" customWidth="1"/>
    <col min="3" max="3" width="10.7109375" style="0" customWidth="1"/>
    <col min="4" max="4" width="60.7109375" style="0" customWidth="1"/>
    <col min="5" max="5" width="8.7109375" style="0" customWidth="1"/>
    <col min="6" max="7" width="15.7109375" style="0" customWidth="1"/>
    <col min="8" max="8" width="15.28125" style="0" customWidth="1"/>
    <col min="9" max="12" width="10.7109375" style="0" hidden="1" customWidth="1"/>
    <col min="13" max="14" width="40.7109375" style="0" hidden="1" customWidth="1"/>
    <col min="15" max="15" width="51.140625" style="0" customWidth="1"/>
  </cols>
  <sheetData>
    <row r="1" ht="15" thickBot="1"/>
    <row r="2" spans="2:8" ht="15">
      <c r="B2" s="28"/>
      <c r="C2" s="29"/>
      <c r="D2" s="30"/>
      <c r="E2" s="30"/>
      <c r="F2" s="31"/>
      <c r="G2" s="31"/>
      <c r="H2" s="32"/>
    </row>
    <row r="3" spans="2:8" ht="20">
      <c r="B3" s="33"/>
      <c r="C3" s="27"/>
      <c r="D3" s="124" t="s">
        <v>806</v>
      </c>
      <c r="E3" s="124"/>
      <c r="F3" s="124"/>
      <c r="G3" s="124"/>
      <c r="H3" s="34"/>
    </row>
    <row r="4" spans="2:8" ht="15">
      <c r="B4" s="33"/>
      <c r="C4" s="27"/>
      <c r="D4" s="35" t="s">
        <v>807</v>
      </c>
      <c r="G4" s="36" t="s">
        <v>808</v>
      </c>
      <c r="H4" s="37"/>
    </row>
    <row r="5" spans="2:8" ht="15">
      <c r="B5" s="33"/>
      <c r="C5" s="27"/>
      <c r="D5" s="35" t="s">
        <v>809</v>
      </c>
      <c r="G5" s="125" t="s">
        <v>810</v>
      </c>
      <c r="H5" s="37"/>
    </row>
    <row r="6" spans="2:8" ht="15">
      <c r="B6" s="33"/>
      <c r="C6" s="27"/>
      <c r="D6" s="35" t="s">
        <v>811</v>
      </c>
      <c r="G6" s="125"/>
      <c r="H6" s="37"/>
    </row>
    <row r="7" spans="2:8" ht="29.5" thickBot="1">
      <c r="B7" s="38"/>
      <c r="C7" s="39"/>
      <c r="D7" s="39"/>
      <c r="E7" s="39"/>
      <c r="F7" s="39"/>
      <c r="G7" s="40" t="s">
        <v>812</v>
      </c>
      <c r="H7" s="41"/>
    </row>
    <row r="8" spans="2:17" ht="15">
      <c r="B8" s="26"/>
      <c r="C8" s="26"/>
      <c r="D8" s="26"/>
      <c r="E8" s="26"/>
      <c r="F8" s="26"/>
      <c r="G8" s="26"/>
      <c r="H8" s="26"/>
      <c r="I8" s="26"/>
      <c r="J8" s="26"/>
      <c r="K8" s="26"/>
      <c r="L8" s="26"/>
      <c r="M8" s="26"/>
      <c r="N8" s="26"/>
      <c r="O8" s="26"/>
      <c r="P8" s="26"/>
      <c r="Q8" s="26"/>
    </row>
    <row r="9" spans="2:17" ht="39">
      <c r="B9" s="92" t="s">
        <v>3</v>
      </c>
      <c r="C9" s="94" t="s">
        <v>4</v>
      </c>
      <c r="D9" s="94" t="s">
        <v>5</v>
      </c>
      <c r="E9" s="94" t="s">
        <v>6</v>
      </c>
      <c r="F9" s="94" t="s">
        <v>7</v>
      </c>
      <c r="G9" s="94" t="s">
        <v>8</v>
      </c>
      <c r="H9" s="93" t="s">
        <v>9</v>
      </c>
      <c r="I9" s="42" t="s">
        <v>10</v>
      </c>
      <c r="J9" s="42" t="s">
        <v>11</v>
      </c>
      <c r="K9" s="42" t="s">
        <v>12</v>
      </c>
      <c r="L9" s="42" t="s">
        <v>13</v>
      </c>
      <c r="M9" s="43" t="s">
        <v>14</v>
      </c>
      <c r="N9" s="43" t="s">
        <v>15</v>
      </c>
      <c r="O9" s="116" t="s">
        <v>14</v>
      </c>
      <c r="P9" s="26"/>
      <c r="Q9" s="26"/>
    </row>
    <row r="10" spans="2:17" ht="15">
      <c r="B10" s="91"/>
      <c r="C10" s="95"/>
      <c r="D10" s="113" t="s">
        <v>16</v>
      </c>
      <c r="E10" s="114"/>
      <c r="F10" s="114"/>
      <c r="G10" s="114"/>
      <c r="H10" s="115"/>
      <c r="I10" s="44"/>
      <c r="J10" s="44"/>
      <c r="K10" s="44"/>
      <c r="L10" s="26"/>
      <c r="M10" s="26"/>
      <c r="N10" s="26"/>
      <c r="O10" s="90"/>
      <c r="P10" s="26"/>
      <c r="Q10" s="26"/>
    </row>
    <row r="11" spans="2:17" ht="15">
      <c r="B11" s="83"/>
      <c r="C11" s="84"/>
      <c r="D11" s="85" t="s">
        <v>17</v>
      </c>
      <c r="E11" s="86"/>
      <c r="F11" s="86"/>
      <c r="G11" s="86"/>
      <c r="H11" s="87"/>
      <c r="I11" s="26"/>
      <c r="J11" s="26"/>
      <c r="K11" s="26"/>
      <c r="L11" s="26"/>
      <c r="M11" s="26"/>
      <c r="N11" s="26"/>
      <c r="O11" s="90"/>
      <c r="P11" s="26"/>
      <c r="Q11" s="26"/>
    </row>
    <row r="12" spans="2:17" ht="75">
      <c r="B12" s="81" t="s">
        <v>18</v>
      </c>
      <c r="C12" s="79" t="s">
        <v>19</v>
      </c>
      <c r="D12" s="82" t="s">
        <v>20</v>
      </c>
      <c r="E12" s="79" t="s">
        <v>21</v>
      </c>
      <c r="F12" s="80">
        <v>4</v>
      </c>
      <c r="G12" s="80">
        <f>Composições!G22</f>
        <v>1250</v>
      </c>
      <c r="H12" s="80">
        <f>TRUNC((F12*G12),2)</f>
        <v>5000</v>
      </c>
      <c r="I12" s="48">
        <v>0</v>
      </c>
      <c r="J12" s="48">
        <v>0</v>
      </c>
      <c r="K12" s="48">
        <v>100</v>
      </c>
      <c r="L12" s="48">
        <v>0</v>
      </c>
      <c r="M12" s="26"/>
      <c r="N12" s="26"/>
      <c r="O12" s="79" t="s">
        <v>22</v>
      </c>
      <c r="P12" s="47" t="s">
        <v>22</v>
      </c>
      <c r="Q12" s="26"/>
    </row>
    <row r="13" spans="2:17" ht="50">
      <c r="B13" s="81" t="s">
        <v>23</v>
      </c>
      <c r="C13" s="79" t="s">
        <v>24</v>
      </c>
      <c r="D13" s="82" t="s">
        <v>25</v>
      </c>
      <c r="E13" s="79" t="s">
        <v>26</v>
      </c>
      <c r="F13" s="80">
        <v>2</v>
      </c>
      <c r="G13" s="80">
        <f>Composições!G42</f>
        <v>242.7</v>
      </c>
      <c r="H13" s="80">
        <f>TRUNC((F13*G13),2)</f>
        <v>485.4</v>
      </c>
      <c r="I13" s="48">
        <v>0</v>
      </c>
      <c r="J13" s="48">
        <v>33.52</v>
      </c>
      <c r="K13" s="48">
        <v>66.48</v>
      </c>
      <c r="L13" s="48">
        <v>0</v>
      </c>
      <c r="M13" s="26"/>
      <c r="N13" s="26"/>
      <c r="O13" s="79" t="s">
        <v>22</v>
      </c>
      <c r="P13" s="47" t="s">
        <v>22</v>
      </c>
      <c r="Q13" s="26"/>
    </row>
    <row r="14" spans="2:17" ht="15">
      <c r="B14" s="70"/>
      <c r="C14" s="71"/>
      <c r="D14" s="71"/>
      <c r="E14" s="71"/>
      <c r="F14" s="71"/>
      <c r="G14" s="72" t="s">
        <v>27</v>
      </c>
      <c r="H14" s="73">
        <f>(+H12+H13)</f>
        <v>5485.4</v>
      </c>
      <c r="I14" s="26"/>
      <c r="J14" s="26"/>
      <c r="K14" s="26"/>
      <c r="L14" s="26"/>
      <c r="M14" s="26"/>
      <c r="N14" s="26"/>
      <c r="O14" s="90"/>
      <c r="P14" s="26"/>
      <c r="Q14" s="26"/>
    </row>
    <row r="15" spans="2:17" ht="15">
      <c r="B15" s="74"/>
      <c r="C15" s="75"/>
      <c r="D15" s="76" t="s">
        <v>28</v>
      </c>
      <c r="E15" s="77"/>
      <c r="F15" s="77"/>
      <c r="G15" s="77"/>
      <c r="H15" s="78"/>
      <c r="I15" s="26"/>
      <c r="J15" s="26"/>
      <c r="K15" s="26"/>
      <c r="L15" s="26"/>
      <c r="M15" s="26"/>
      <c r="N15" s="26"/>
      <c r="O15" s="90"/>
      <c r="P15" s="26"/>
      <c r="Q15" s="26"/>
    </row>
    <row r="16" spans="2:17" ht="37.5">
      <c r="B16" s="81" t="s">
        <v>29</v>
      </c>
      <c r="C16" s="79" t="s">
        <v>30</v>
      </c>
      <c r="D16" s="82" t="s">
        <v>31</v>
      </c>
      <c r="E16" s="79" t="s">
        <v>32</v>
      </c>
      <c r="F16" s="80">
        <v>52.190000000000005</v>
      </c>
      <c r="G16" s="80">
        <f>Composições!G58</f>
        <v>39.23</v>
      </c>
      <c r="H16" s="80">
        <f>TRUNC((F16*G16),2)</f>
        <v>2047.41</v>
      </c>
      <c r="I16" s="48">
        <v>0</v>
      </c>
      <c r="J16" s="48">
        <v>100</v>
      </c>
      <c r="K16" s="48">
        <v>0</v>
      </c>
      <c r="L16" s="48">
        <v>0</v>
      </c>
      <c r="M16" s="26"/>
      <c r="N16" s="26"/>
      <c r="O16" s="79" t="s">
        <v>33</v>
      </c>
      <c r="P16" s="47" t="s">
        <v>22</v>
      </c>
      <c r="Q16" s="26"/>
    </row>
    <row r="17" spans="2:17" ht="108" customHeight="1">
      <c r="B17" s="81" t="s">
        <v>34</v>
      </c>
      <c r="C17" s="79" t="s">
        <v>35</v>
      </c>
      <c r="D17" s="82" t="s">
        <v>36</v>
      </c>
      <c r="E17" s="79" t="s">
        <v>32</v>
      </c>
      <c r="F17" s="80">
        <v>1440.6</v>
      </c>
      <c r="G17" s="80">
        <f>Composições!G82</f>
        <v>5.57</v>
      </c>
      <c r="H17" s="80">
        <f>TRUNC((F17*G17),2)</f>
        <v>8024.14</v>
      </c>
      <c r="I17" s="48">
        <v>95.48</v>
      </c>
      <c r="J17" s="48">
        <v>4.52</v>
      </c>
      <c r="K17" s="48">
        <v>0</v>
      </c>
      <c r="L17" s="48">
        <v>0</v>
      </c>
      <c r="M17" s="26"/>
      <c r="N17" s="26"/>
      <c r="O17" s="117" t="s">
        <v>37</v>
      </c>
      <c r="P17" s="47" t="s">
        <v>22</v>
      </c>
      <c r="Q17" s="26"/>
    </row>
    <row r="18" spans="2:17" ht="15">
      <c r="B18" s="70"/>
      <c r="C18" s="71"/>
      <c r="D18" s="71"/>
      <c r="E18" s="71"/>
      <c r="F18" s="71"/>
      <c r="G18" s="72" t="s">
        <v>38</v>
      </c>
      <c r="H18" s="73">
        <f>(+H16+H17)</f>
        <v>10071.550000000001</v>
      </c>
      <c r="I18" s="26"/>
      <c r="J18" s="26"/>
      <c r="K18" s="26"/>
      <c r="L18" s="26"/>
      <c r="M18" s="26"/>
      <c r="N18" s="26"/>
      <c r="O18" s="90"/>
      <c r="P18" s="26"/>
      <c r="Q18" s="26"/>
    </row>
    <row r="19" spans="2:17" ht="15">
      <c r="B19" s="74"/>
      <c r="C19" s="75"/>
      <c r="D19" s="76" t="s">
        <v>39</v>
      </c>
      <c r="E19" s="77"/>
      <c r="F19" s="77"/>
      <c r="G19" s="77"/>
      <c r="H19" s="78"/>
      <c r="I19" s="26"/>
      <c r="J19" s="26"/>
      <c r="K19" s="26"/>
      <c r="L19" s="26"/>
      <c r="M19" s="26"/>
      <c r="N19" s="26"/>
      <c r="O19" s="90"/>
      <c r="P19" s="26"/>
      <c r="Q19" s="26"/>
    </row>
    <row r="20" spans="2:17" ht="25">
      <c r="B20" s="68" t="s">
        <v>40</v>
      </c>
      <c r="C20" s="47" t="s">
        <v>41</v>
      </c>
      <c r="D20" s="55" t="s">
        <v>42</v>
      </c>
      <c r="E20" s="47" t="s">
        <v>43</v>
      </c>
      <c r="F20" s="48">
        <v>1</v>
      </c>
      <c r="G20" s="48">
        <f>Composições!G98</f>
        <v>4157.12</v>
      </c>
      <c r="H20" s="69">
        <f>TRUNC((F20*G20),2)</f>
        <v>4157.12</v>
      </c>
      <c r="I20" s="48">
        <v>0</v>
      </c>
      <c r="J20" s="48">
        <v>100</v>
      </c>
      <c r="K20" s="48">
        <v>0</v>
      </c>
      <c r="L20" s="48">
        <v>0</v>
      </c>
      <c r="M20" s="26"/>
      <c r="N20" s="26"/>
      <c r="O20" s="79" t="s">
        <v>44</v>
      </c>
      <c r="P20" s="47" t="s">
        <v>22</v>
      </c>
      <c r="Q20" s="26"/>
    </row>
    <row r="21" spans="2:17" ht="15">
      <c r="B21" s="68" t="s">
        <v>45</v>
      </c>
      <c r="C21" s="47" t="s">
        <v>46</v>
      </c>
      <c r="D21" s="55" t="s">
        <v>47</v>
      </c>
      <c r="E21" s="47" t="s">
        <v>43</v>
      </c>
      <c r="F21" s="48">
        <v>1</v>
      </c>
      <c r="G21" s="48">
        <f>Composições!G114</f>
        <v>2793.12</v>
      </c>
      <c r="H21" s="69">
        <f>TRUNC((F21*G21),2)</f>
        <v>2793.12</v>
      </c>
      <c r="I21" s="48">
        <v>0</v>
      </c>
      <c r="J21" s="48">
        <v>100</v>
      </c>
      <c r="K21" s="48">
        <v>0</v>
      </c>
      <c r="L21" s="48">
        <v>0</v>
      </c>
      <c r="M21" s="26"/>
      <c r="N21" s="26"/>
      <c r="O21" s="79" t="s">
        <v>44</v>
      </c>
      <c r="P21" s="47" t="s">
        <v>22</v>
      </c>
      <c r="Q21" s="26"/>
    </row>
    <row r="22" spans="2:17" ht="15">
      <c r="B22" s="70"/>
      <c r="C22" s="71"/>
      <c r="D22" s="71"/>
      <c r="E22" s="71"/>
      <c r="F22" s="71"/>
      <c r="G22" s="72" t="s">
        <v>48</v>
      </c>
      <c r="H22" s="73">
        <f>(+H20+H21)</f>
        <v>6950.24</v>
      </c>
      <c r="I22" s="26"/>
      <c r="J22" s="26"/>
      <c r="K22" s="26"/>
      <c r="L22" s="26"/>
      <c r="M22" s="26"/>
      <c r="N22" s="26"/>
      <c r="O22" s="90"/>
      <c r="P22" s="26"/>
      <c r="Q22" s="26"/>
    </row>
    <row r="23" spans="2:17" ht="15">
      <c r="B23" s="74"/>
      <c r="C23" s="75"/>
      <c r="D23" s="76" t="s">
        <v>49</v>
      </c>
      <c r="E23" s="77"/>
      <c r="F23" s="77"/>
      <c r="G23" s="77"/>
      <c r="H23" s="78"/>
      <c r="I23" s="26"/>
      <c r="J23" s="26"/>
      <c r="K23" s="26"/>
      <c r="L23" s="26"/>
      <c r="M23" s="26"/>
      <c r="N23" s="26"/>
      <c r="O23" s="90"/>
      <c r="P23" s="26"/>
      <c r="Q23" s="26"/>
    </row>
    <row r="24" spans="2:17" ht="87.5">
      <c r="B24" s="81" t="s">
        <v>50</v>
      </c>
      <c r="C24" s="79" t="s">
        <v>51</v>
      </c>
      <c r="D24" s="82" t="s">
        <v>52</v>
      </c>
      <c r="E24" s="79" t="s">
        <v>53</v>
      </c>
      <c r="F24" s="80">
        <v>80.3</v>
      </c>
      <c r="G24" s="80">
        <f>Composições!G133</f>
        <v>39.9</v>
      </c>
      <c r="H24" s="80">
        <f>TRUNC((F24*G24),2)</f>
        <v>3203.97</v>
      </c>
      <c r="I24" s="48">
        <v>0</v>
      </c>
      <c r="J24" s="48">
        <v>97.81</v>
      </c>
      <c r="K24" s="48">
        <v>2.19</v>
      </c>
      <c r="L24" s="48">
        <v>0</v>
      </c>
      <c r="M24" s="26"/>
      <c r="N24" s="26"/>
      <c r="O24" s="79" t="s">
        <v>22</v>
      </c>
      <c r="P24" s="47" t="s">
        <v>22</v>
      </c>
      <c r="Q24" s="26"/>
    </row>
    <row r="25" spans="2:17" ht="87.5">
      <c r="B25" s="81" t="s">
        <v>54</v>
      </c>
      <c r="C25" s="79" t="s">
        <v>55</v>
      </c>
      <c r="D25" s="82" t="s">
        <v>56</v>
      </c>
      <c r="E25" s="79" t="s">
        <v>57</v>
      </c>
      <c r="F25" s="80">
        <v>3</v>
      </c>
      <c r="G25" s="80">
        <f>Composições!G157</f>
        <v>3271.55</v>
      </c>
      <c r="H25" s="80">
        <f>TRUNC((F25*G25),2)</f>
        <v>9814.65</v>
      </c>
      <c r="I25" s="48">
        <v>0</v>
      </c>
      <c r="J25" s="48">
        <v>7.7</v>
      </c>
      <c r="K25" s="48">
        <v>92.3</v>
      </c>
      <c r="L25" s="48">
        <v>0</v>
      </c>
      <c r="M25" s="26"/>
      <c r="N25" s="26"/>
      <c r="O25" s="79" t="s">
        <v>58</v>
      </c>
      <c r="P25" s="47" t="s">
        <v>58</v>
      </c>
      <c r="Q25" s="26"/>
    </row>
    <row r="26" spans="2:17" ht="37.5">
      <c r="B26" s="81" t="s">
        <v>59</v>
      </c>
      <c r="C26" s="79" t="s">
        <v>60</v>
      </c>
      <c r="D26" s="82" t="s">
        <v>61</v>
      </c>
      <c r="E26" s="79" t="s">
        <v>57</v>
      </c>
      <c r="F26" s="80">
        <v>3</v>
      </c>
      <c r="G26" s="80">
        <f>Composições!G177</f>
        <v>129.58</v>
      </c>
      <c r="H26" s="80">
        <f>TRUNC((F26*G26),2)</f>
        <v>388.74</v>
      </c>
      <c r="I26" s="48">
        <v>0</v>
      </c>
      <c r="J26" s="48">
        <v>15.03</v>
      </c>
      <c r="K26" s="48">
        <v>84.97</v>
      </c>
      <c r="L26" s="48">
        <v>0</v>
      </c>
      <c r="M26" s="26"/>
      <c r="N26" s="26"/>
      <c r="O26" s="79" t="s">
        <v>22</v>
      </c>
      <c r="P26" s="47" t="s">
        <v>22</v>
      </c>
      <c r="Q26" s="26"/>
    </row>
    <row r="27" spans="2:17" ht="37.5">
      <c r="B27" s="81" t="s">
        <v>62</v>
      </c>
      <c r="C27" s="79" t="s">
        <v>63</v>
      </c>
      <c r="D27" s="82" t="s">
        <v>64</v>
      </c>
      <c r="E27" s="79" t="s">
        <v>53</v>
      </c>
      <c r="F27" s="80">
        <v>80.3</v>
      </c>
      <c r="G27" s="80">
        <f>Composições!G193</f>
        <v>142</v>
      </c>
      <c r="H27" s="80">
        <f>TRUNC((F27*G27),2)</f>
        <v>11402.6</v>
      </c>
      <c r="I27" s="48">
        <v>0</v>
      </c>
      <c r="J27" s="48">
        <v>0</v>
      </c>
      <c r="K27" s="48">
        <v>100</v>
      </c>
      <c r="L27" s="48">
        <v>0</v>
      </c>
      <c r="M27" s="26"/>
      <c r="N27" s="26"/>
      <c r="O27" s="79" t="s">
        <v>22</v>
      </c>
      <c r="P27" s="47" t="s">
        <v>22</v>
      </c>
      <c r="Q27" s="26"/>
    </row>
    <row r="28" spans="2:17" ht="15">
      <c r="B28" s="70"/>
      <c r="C28" s="71"/>
      <c r="D28" s="71"/>
      <c r="E28" s="71"/>
      <c r="F28" s="71"/>
      <c r="G28" s="72" t="s">
        <v>65</v>
      </c>
      <c r="H28" s="73">
        <f>(+H24+H25+H26+H27)</f>
        <v>24809.96</v>
      </c>
      <c r="I28" s="26"/>
      <c r="J28" s="26"/>
      <c r="K28" s="26"/>
      <c r="L28" s="26"/>
      <c r="M28" s="26"/>
      <c r="N28" s="26"/>
      <c r="O28" s="90"/>
      <c r="P28" s="26"/>
      <c r="Q28" s="26"/>
    </row>
    <row r="29" spans="2:17" ht="15">
      <c r="B29" s="74"/>
      <c r="C29" s="75"/>
      <c r="D29" s="76" t="s">
        <v>66</v>
      </c>
      <c r="E29" s="77"/>
      <c r="F29" s="77"/>
      <c r="G29" s="77"/>
      <c r="H29" s="78"/>
      <c r="I29" s="26"/>
      <c r="J29" s="26"/>
      <c r="K29" s="26"/>
      <c r="L29" s="26"/>
      <c r="M29" s="26"/>
      <c r="N29" s="26"/>
      <c r="O29" s="90"/>
      <c r="P29" s="26"/>
      <c r="Q29" s="26"/>
    </row>
    <row r="30" spans="2:17" ht="50">
      <c r="B30" s="81" t="s">
        <v>67</v>
      </c>
      <c r="C30" s="79" t="s">
        <v>68</v>
      </c>
      <c r="D30" s="82" t="s">
        <v>69</v>
      </c>
      <c r="E30" s="79" t="s">
        <v>26</v>
      </c>
      <c r="F30" s="80">
        <v>659.1</v>
      </c>
      <c r="G30" s="80">
        <f>Composições!G217</f>
        <v>118.21</v>
      </c>
      <c r="H30" s="80">
        <f>TRUNC((F30*G30),2)</f>
        <v>77912.21</v>
      </c>
      <c r="I30" s="48">
        <v>4.1</v>
      </c>
      <c r="J30" s="48">
        <v>15.8</v>
      </c>
      <c r="K30" s="48">
        <v>80.1</v>
      </c>
      <c r="L30" s="48">
        <v>0</v>
      </c>
      <c r="M30" s="26"/>
      <c r="N30" s="26"/>
      <c r="O30" s="79" t="s">
        <v>22</v>
      </c>
      <c r="P30" s="47" t="s">
        <v>22</v>
      </c>
      <c r="Q30" s="26"/>
    </row>
    <row r="31" spans="2:17" ht="62.5">
      <c r="B31" s="81" t="s">
        <v>70</v>
      </c>
      <c r="C31" s="79" t="s">
        <v>71</v>
      </c>
      <c r="D31" s="82" t="s">
        <v>72</v>
      </c>
      <c r="E31" s="79" t="s">
        <v>53</v>
      </c>
      <c r="F31" s="80">
        <v>160.6</v>
      </c>
      <c r="G31" s="80">
        <f>Composições!G239</f>
        <v>102.14</v>
      </c>
      <c r="H31" s="80">
        <f>TRUNC((F31*G31),2)</f>
        <v>16403.68</v>
      </c>
      <c r="I31" s="48">
        <v>0</v>
      </c>
      <c r="J31" s="48">
        <v>36.61</v>
      </c>
      <c r="K31" s="48">
        <v>63.39</v>
      </c>
      <c r="L31" s="48">
        <v>0</v>
      </c>
      <c r="M31" s="26"/>
      <c r="N31" s="26"/>
      <c r="O31" s="79" t="s">
        <v>22</v>
      </c>
      <c r="P31" s="47" t="s">
        <v>22</v>
      </c>
      <c r="Q31" s="26"/>
    </row>
    <row r="32" spans="2:17" ht="15">
      <c r="B32" s="70"/>
      <c r="C32" s="71"/>
      <c r="D32" s="71"/>
      <c r="E32" s="71"/>
      <c r="F32" s="71"/>
      <c r="G32" s="72" t="s">
        <v>73</v>
      </c>
      <c r="H32" s="73">
        <f>(+H30+H31)</f>
        <v>94315.89000000001</v>
      </c>
      <c r="I32" s="26"/>
      <c r="J32" s="26"/>
      <c r="K32" s="26"/>
      <c r="L32" s="26"/>
      <c r="M32" s="26"/>
      <c r="N32" s="26"/>
      <c r="O32" s="90"/>
      <c r="P32" s="26"/>
      <c r="Q32" s="26"/>
    </row>
    <row r="33" spans="2:17" ht="15">
      <c r="B33" s="83"/>
      <c r="C33" s="84"/>
      <c r="D33" s="85" t="s">
        <v>74</v>
      </c>
      <c r="E33" s="86"/>
      <c r="F33" s="86"/>
      <c r="G33" s="86"/>
      <c r="H33" s="87"/>
      <c r="I33" s="26"/>
      <c r="J33" s="26"/>
      <c r="K33" s="26"/>
      <c r="L33" s="26"/>
      <c r="M33" s="26"/>
      <c r="N33" s="26"/>
      <c r="O33" s="90"/>
      <c r="P33" s="26"/>
      <c r="Q33" s="26"/>
    </row>
    <row r="34" spans="2:17" ht="75">
      <c r="B34" s="81" t="s">
        <v>75</v>
      </c>
      <c r="C34" s="79" t="s">
        <v>76</v>
      </c>
      <c r="D34" s="82" t="s">
        <v>77</v>
      </c>
      <c r="E34" s="79" t="s">
        <v>26</v>
      </c>
      <c r="F34" s="80">
        <v>38</v>
      </c>
      <c r="G34" s="80">
        <f>Composições!G256</f>
        <v>19.29</v>
      </c>
      <c r="H34" s="80">
        <f>TRUNC((F34*G34),2)</f>
        <v>733.02</v>
      </c>
      <c r="I34" s="48">
        <v>0</v>
      </c>
      <c r="J34" s="48">
        <v>49.790000000000006</v>
      </c>
      <c r="K34" s="48">
        <v>50.21</v>
      </c>
      <c r="L34" s="48">
        <v>0</v>
      </c>
      <c r="M34" s="26"/>
      <c r="N34" s="26"/>
      <c r="O34" s="79" t="s">
        <v>22</v>
      </c>
      <c r="P34" s="47" t="s">
        <v>22</v>
      </c>
      <c r="Q34" s="26"/>
    </row>
    <row r="35" spans="2:17" ht="75">
      <c r="B35" s="81" t="s">
        <v>78</v>
      </c>
      <c r="C35" s="79" t="s">
        <v>79</v>
      </c>
      <c r="D35" s="82" t="s">
        <v>80</v>
      </c>
      <c r="E35" s="79" t="s">
        <v>57</v>
      </c>
      <c r="F35" s="80">
        <v>7</v>
      </c>
      <c r="G35" s="80">
        <f>Composições!G281</f>
        <v>1869.71</v>
      </c>
      <c r="H35" s="80">
        <f>TRUNC((F35*G35),2)</f>
        <v>13087.97</v>
      </c>
      <c r="I35" s="48">
        <v>0</v>
      </c>
      <c r="J35" s="48">
        <v>56.2</v>
      </c>
      <c r="K35" s="48">
        <v>43.8</v>
      </c>
      <c r="L35" s="48">
        <v>0</v>
      </c>
      <c r="M35" s="26"/>
      <c r="N35" s="26"/>
      <c r="O35" s="79" t="s">
        <v>22</v>
      </c>
      <c r="P35" s="47" t="s">
        <v>22</v>
      </c>
      <c r="Q35" s="26"/>
    </row>
    <row r="36" spans="2:17" ht="87.5">
      <c r="B36" s="81" t="s">
        <v>81</v>
      </c>
      <c r="C36" s="79" t="s">
        <v>82</v>
      </c>
      <c r="D36" s="82" t="s">
        <v>83</v>
      </c>
      <c r="E36" s="79" t="s">
        <v>26</v>
      </c>
      <c r="F36" s="80">
        <v>38.56</v>
      </c>
      <c r="G36" s="80">
        <f>Composições!G302</f>
        <v>229.05</v>
      </c>
      <c r="H36" s="80">
        <f>TRUNC((F36*G36),2)</f>
        <v>8832.16</v>
      </c>
      <c r="I36" s="48">
        <v>0</v>
      </c>
      <c r="J36" s="48">
        <v>26.64</v>
      </c>
      <c r="K36" s="48">
        <v>73.36</v>
      </c>
      <c r="L36" s="48">
        <v>0</v>
      </c>
      <c r="M36" s="26"/>
      <c r="N36" s="26"/>
      <c r="O36" s="79" t="s">
        <v>84</v>
      </c>
      <c r="P36" s="47" t="s">
        <v>85</v>
      </c>
      <c r="Q36" s="26"/>
    </row>
    <row r="37" spans="2:17" ht="50">
      <c r="B37" s="81" t="s">
        <v>86</v>
      </c>
      <c r="C37" s="79" t="s">
        <v>87</v>
      </c>
      <c r="D37" s="82" t="s">
        <v>88</v>
      </c>
      <c r="E37" s="79" t="s">
        <v>57</v>
      </c>
      <c r="F37" s="80">
        <v>1</v>
      </c>
      <c r="G37" s="80">
        <f>Composições!G336</f>
        <v>460.96</v>
      </c>
      <c r="H37" s="80">
        <f>TRUNC((F37*G37),2)</f>
        <v>460.96</v>
      </c>
      <c r="I37" s="48">
        <v>0</v>
      </c>
      <c r="J37" s="48">
        <v>46.44</v>
      </c>
      <c r="K37" s="48">
        <v>53.56</v>
      </c>
      <c r="L37" s="48">
        <v>0</v>
      </c>
      <c r="M37" s="26"/>
      <c r="N37" s="26"/>
      <c r="O37" s="79" t="s">
        <v>22</v>
      </c>
      <c r="P37" s="47" t="s">
        <v>22</v>
      </c>
      <c r="Q37" s="26"/>
    </row>
    <row r="38" spans="2:17" ht="62.5">
      <c r="B38" s="81" t="s">
        <v>89</v>
      </c>
      <c r="C38" s="79" t="s">
        <v>90</v>
      </c>
      <c r="D38" s="82" t="s">
        <v>91</v>
      </c>
      <c r="E38" s="79" t="s">
        <v>57</v>
      </c>
      <c r="F38" s="80">
        <v>3</v>
      </c>
      <c r="G38" s="80">
        <f>Composições!G372</f>
        <v>3649.52</v>
      </c>
      <c r="H38" s="80">
        <f>TRUNC((F38*G38),2)</f>
        <v>10948.56</v>
      </c>
      <c r="I38" s="48">
        <v>0</v>
      </c>
      <c r="J38" s="48">
        <v>31.330000000000002</v>
      </c>
      <c r="K38" s="48">
        <v>68.66999999999999</v>
      </c>
      <c r="L38" s="48">
        <v>0</v>
      </c>
      <c r="M38" s="26"/>
      <c r="N38" s="26"/>
      <c r="O38" s="79" t="s">
        <v>22</v>
      </c>
      <c r="P38" s="47" t="s">
        <v>22</v>
      </c>
      <c r="Q38" s="26"/>
    </row>
    <row r="39" spans="2:17" ht="15">
      <c r="B39" s="83"/>
      <c r="C39" s="86"/>
      <c r="D39" s="86"/>
      <c r="E39" s="86"/>
      <c r="F39" s="86"/>
      <c r="G39" s="88" t="s">
        <v>92</v>
      </c>
      <c r="H39" s="89">
        <f>(+H34+H35+H36+H37+H38)</f>
        <v>34062.67</v>
      </c>
      <c r="I39" s="26"/>
      <c r="J39" s="26"/>
      <c r="K39" s="26"/>
      <c r="L39" s="26"/>
      <c r="M39" s="26"/>
      <c r="N39" s="26"/>
      <c r="O39" s="90"/>
      <c r="P39" s="26"/>
      <c r="Q39" s="26"/>
    </row>
    <row r="40" spans="2:17" ht="15">
      <c r="B40" s="83"/>
      <c r="C40" s="84"/>
      <c r="D40" s="85" t="s">
        <v>93</v>
      </c>
      <c r="E40" s="86"/>
      <c r="F40" s="86"/>
      <c r="G40" s="86"/>
      <c r="H40" s="87"/>
      <c r="I40" s="26"/>
      <c r="J40" s="26"/>
      <c r="K40" s="26"/>
      <c r="L40" s="26"/>
      <c r="M40" s="26"/>
      <c r="N40" s="26"/>
      <c r="O40" s="90"/>
      <c r="P40" s="26"/>
      <c r="Q40" s="26"/>
    </row>
    <row r="41" spans="2:17" ht="50">
      <c r="B41" s="81" t="s">
        <v>94</v>
      </c>
      <c r="C41" s="79" t="s">
        <v>95</v>
      </c>
      <c r="D41" s="82" t="s">
        <v>96</v>
      </c>
      <c r="E41" s="79" t="s">
        <v>26</v>
      </c>
      <c r="F41" s="80">
        <v>200</v>
      </c>
      <c r="G41" s="80">
        <f>Composições!G391</f>
        <v>29.23</v>
      </c>
      <c r="H41" s="80">
        <f>TRUNC((F41*G41),2)</f>
        <v>5846</v>
      </c>
      <c r="I41" s="48">
        <v>0</v>
      </c>
      <c r="J41" s="48">
        <v>59.97</v>
      </c>
      <c r="K41" s="48">
        <v>40.03</v>
      </c>
      <c r="L41" s="48">
        <v>0</v>
      </c>
      <c r="M41" s="26"/>
      <c r="N41" s="26"/>
      <c r="O41" s="79" t="s">
        <v>22</v>
      </c>
      <c r="P41" s="47" t="s">
        <v>22</v>
      </c>
      <c r="Q41" s="26"/>
    </row>
    <row r="42" spans="2:17" ht="100">
      <c r="B42" s="81" t="s">
        <v>97</v>
      </c>
      <c r="C42" s="79" t="s">
        <v>98</v>
      </c>
      <c r="D42" s="82" t="s">
        <v>99</v>
      </c>
      <c r="E42" s="79" t="s">
        <v>26</v>
      </c>
      <c r="F42" s="80">
        <v>118</v>
      </c>
      <c r="G42" s="80">
        <f>Composições!G419</f>
        <v>114.75</v>
      </c>
      <c r="H42" s="80">
        <f>TRUNC((F42*G42),2)</f>
        <v>13540.5</v>
      </c>
      <c r="I42" s="48">
        <v>0.06</v>
      </c>
      <c r="J42" s="48">
        <v>33.3</v>
      </c>
      <c r="K42" s="48">
        <v>66.64</v>
      </c>
      <c r="L42" s="48">
        <v>0</v>
      </c>
      <c r="M42" s="26"/>
      <c r="N42" s="26"/>
      <c r="O42" s="79" t="s">
        <v>22</v>
      </c>
      <c r="P42" s="47" t="s">
        <v>22</v>
      </c>
      <c r="Q42" s="26"/>
    </row>
    <row r="43" spans="2:17" ht="50">
      <c r="B43" s="81" t="s">
        <v>100</v>
      </c>
      <c r="C43" s="79" t="s">
        <v>101</v>
      </c>
      <c r="D43" s="82" t="s">
        <v>102</v>
      </c>
      <c r="E43" s="79" t="s">
        <v>26</v>
      </c>
      <c r="F43" s="80">
        <v>118</v>
      </c>
      <c r="G43" s="80">
        <f>Composições!G438</f>
        <v>68.09</v>
      </c>
      <c r="H43" s="80">
        <f>TRUNC((F43*G43),2)</f>
        <v>8034.62</v>
      </c>
      <c r="I43" s="48">
        <v>0</v>
      </c>
      <c r="J43" s="48">
        <v>22.89</v>
      </c>
      <c r="K43" s="48">
        <v>77.11</v>
      </c>
      <c r="L43" s="48">
        <v>0</v>
      </c>
      <c r="M43" s="26"/>
      <c r="N43" s="26"/>
      <c r="O43" s="79" t="s">
        <v>22</v>
      </c>
      <c r="P43" s="47" t="s">
        <v>22</v>
      </c>
      <c r="Q43" s="26"/>
    </row>
    <row r="44" spans="2:17" ht="15">
      <c r="B44" s="83"/>
      <c r="C44" s="86"/>
      <c r="D44" s="86"/>
      <c r="E44" s="86"/>
      <c r="F44" s="86"/>
      <c r="G44" s="88" t="s">
        <v>103</v>
      </c>
      <c r="H44" s="89">
        <f>(+H41+H42+H43)</f>
        <v>27421.12</v>
      </c>
      <c r="I44" s="26"/>
      <c r="J44" s="26"/>
      <c r="K44" s="26"/>
      <c r="L44" s="26"/>
      <c r="M44" s="26"/>
      <c r="N44" s="26"/>
      <c r="O44" s="90"/>
      <c r="P44" s="26"/>
      <c r="Q44" s="26"/>
    </row>
    <row r="45" spans="2:17" ht="25">
      <c r="B45" s="83"/>
      <c r="C45" s="84"/>
      <c r="D45" s="85" t="s">
        <v>104</v>
      </c>
      <c r="E45" s="86"/>
      <c r="F45" s="86"/>
      <c r="G45" s="86"/>
      <c r="H45" s="87"/>
      <c r="I45" s="26"/>
      <c r="J45" s="26"/>
      <c r="K45" s="26"/>
      <c r="L45" s="26"/>
      <c r="M45" s="26"/>
      <c r="N45" s="26"/>
      <c r="O45" s="90"/>
      <c r="P45" s="26"/>
      <c r="Q45" s="26"/>
    </row>
    <row r="46" spans="2:17" ht="50">
      <c r="B46" s="81" t="s">
        <v>105</v>
      </c>
      <c r="C46" s="79" t="s">
        <v>106</v>
      </c>
      <c r="D46" s="82" t="s">
        <v>107</v>
      </c>
      <c r="E46" s="79" t="s">
        <v>26</v>
      </c>
      <c r="F46" s="80">
        <v>2.2</v>
      </c>
      <c r="G46" s="80">
        <f>Composições!G458</f>
        <v>765.01</v>
      </c>
      <c r="H46" s="80">
        <f>TRUNC((F46*G46),2)</f>
        <v>1683.02</v>
      </c>
      <c r="I46" s="48">
        <v>0</v>
      </c>
      <c r="J46" s="48">
        <v>42.53</v>
      </c>
      <c r="K46" s="48">
        <v>57.47</v>
      </c>
      <c r="L46" s="48">
        <v>0</v>
      </c>
      <c r="M46" s="26"/>
      <c r="N46" s="26"/>
      <c r="O46" s="79" t="s">
        <v>108</v>
      </c>
      <c r="P46" s="47" t="s">
        <v>22</v>
      </c>
      <c r="Q46" s="26"/>
    </row>
    <row r="47" spans="2:17" ht="25">
      <c r="B47" s="81" t="s">
        <v>109</v>
      </c>
      <c r="C47" s="79" t="s">
        <v>110</v>
      </c>
      <c r="D47" s="82" t="s">
        <v>111</v>
      </c>
      <c r="E47" s="79" t="s">
        <v>53</v>
      </c>
      <c r="F47" s="80">
        <v>43.4</v>
      </c>
      <c r="G47" s="80">
        <f>Composições!G474</f>
        <v>14.64</v>
      </c>
      <c r="H47" s="80">
        <f>TRUNC((F47*G47),2)</f>
        <v>635.37</v>
      </c>
      <c r="I47" s="48">
        <v>0</v>
      </c>
      <c r="J47" s="48">
        <v>0</v>
      </c>
      <c r="K47" s="48">
        <v>100</v>
      </c>
      <c r="L47" s="48">
        <v>0</v>
      </c>
      <c r="M47" s="26"/>
      <c r="N47" s="26"/>
      <c r="O47" s="79" t="s">
        <v>22</v>
      </c>
      <c r="P47" s="47" t="s">
        <v>22</v>
      </c>
      <c r="Q47" s="26"/>
    </row>
    <row r="48" spans="2:17" ht="15">
      <c r="B48" s="83"/>
      <c r="C48" s="86"/>
      <c r="D48" s="86"/>
      <c r="E48" s="86"/>
      <c r="F48" s="86"/>
      <c r="G48" s="88" t="s">
        <v>112</v>
      </c>
      <c r="H48" s="89">
        <f>(+H46+H47)</f>
        <v>2318.39</v>
      </c>
      <c r="I48" s="26"/>
      <c r="J48" s="26"/>
      <c r="K48" s="26"/>
      <c r="L48" s="26"/>
      <c r="M48" s="26"/>
      <c r="N48" s="26"/>
      <c r="O48" s="90"/>
      <c r="P48" s="26"/>
      <c r="Q48" s="26"/>
    </row>
    <row r="49" spans="2:17" ht="15">
      <c r="B49" s="83"/>
      <c r="C49" s="84"/>
      <c r="D49" s="85" t="s">
        <v>113</v>
      </c>
      <c r="E49" s="86"/>
      <c r="F49" s="86"/>
      <c r="G49" s="86"/>
      <c r="H49" s="87"/>
      <c r="I49" s="26"/>
      <c r="J49" s="26"/>
      <c r="K49" s="26"/>
      <c r="L49" s="26"/>
      <c r="M49" s="26"/>
      <c r="N49" s="26"/>
      <c r="O49" s="90"/>
      <c r="P49" s="26"/>
      <c r="Q49" s="26"/>
    </row>
    <row r="50" spans="2:17" ht="50">
      <c r="B50" s="81" t="s">
        <v>114</v>
      </c>
      <c r="C50" s="79" t="s">
        <v>115</v>
      </c>
      <c r="D50" s="82" t="s">
        <v>116</v>
      </c>
      <c r="E50" s="79" t="s">
        <v>26</v>
      </c>
      <c r="F50" s="80">
        <v>200</v>
      </c>
      <c r="G50" s="80">
        <f>Composições!G494</f>
        <v>14.65</v>
      </c>
      <c r="H50" s="80">
        <f>TRUNC((F50*G50),2)</f>
        <v>2930</v>
      </c>
      <c r="I50" s="48">
        <v>0</v>
      </c>
      <c r="J50" s="48">
        <v>73.55</v>
      </c>
      <c r="K50" s="48">
        <v>26.45</v>
      </c>
      <c r="L50" s="48">
        <v>0</v>
      </c>
      <c r="M50" s="26"/>
      <c r="N50" s="26"/>
      <c r="O50" s="79" t="s">
        <v>22</v>
      </c>
      <c r="P50" s="47" t="s">
        <v>22</v>
      </c>
      <c r="Q50" s="26"/>
    </row>
    <row r="51" spans="2:17" ht="15">
      <c r="B51" s="83"/>
      <c r="C51" s="86"/>
      <c r="D51" s="86"/>
      <c r="E51" s="86"/>
      <c r="F51" s="86"/>
      <c r="G51" s="88" t="s">
        <v>117</v>
      </c>
      <c r="H51" s="89">
        <f>(+H50)</f>
        <v>2930</v>
      </c>
      <c r="I51" s="26"/>
      <c r="J51" s="26"/>
      <c r="K51" s="26"/>
      <c r="L51" s="26"/>
      <c r="M51" s="26"/>
      <c r="N51" s="26"/>
      <c r="O51" s="90"/>
      <c r="P51" s="26"/>
      <c r="Q51" s="26"/>
    </row>
    <row r="52" spans="2:17" ht="15">
      <c r="B52" s="83"/>
      <c r="C52" s="84"/>
      <c r="D52" s="85" t="s">
        <v>118</v>
      </c>
      <c r="E52" s="86"/>
      <c r="F52" s="86"/>
      <c r="G52" s="86"/>
      <c r="H52" s="87"/>
      <c r="I52" s="26"/>
      <c r="J52" s="26"/>
      <c r="K52" s="26"/>
      <c r="L52" s="26"/>
      <c r="M52" s="26"/>
      <c r="N52" s="26"/>
      <c r="O52" s="90"/>
      <c r="P52" s="26"/>
      <c r="Q52" s="26"/>
    </row>
    <row r="53" spans="2:17" ht="62.5">
      <c r="B53" s="81" t="s">
        <v>119</v>
      </c>
      <c r="C53" s="79" t="s">
        <v>120</v>
      </c>
      <c r="D53" s="82" t="s">
        <v>121</v>
      </c>
      <c r="E53" s="79" t="s">
        <v>57</v>
      </c>
      <c r="F53" s="80">
        <v>4</v>
      </c>
      <c r="G53" s="80">
        <f>Composições!G513</f>
        <v>543.62</v>
      </c>
      <c r="H53" s="80">
        <f>TRUNC((F53*G53),2)</f>
        <v>2174.48</v>
      </c>
      <c r="I53" s="48">
        <v>0</v>
      </c>
      <c r="J53" s="48">
        <v>0</v>
      </c>
      <c r="K53" s="48">
        <v>100</v>
      </c>
      <c r="L53" s="48">
        <v>0</v>
      </c>
      <c r="M53" s="26"/>
      <c r="N53" s="26"/>
      <c r="O53" s="79" t="s">
        <v>22</v>
      </c>
      <c r="P53" s="47" t="s">
        <v>22</v>
      </c>
      <c r="Q53" s="26"/>
    </row>
    <row r="54" spans="2:17" ht="15">
      <c r="B54" s="83"/>
      <c r="C54" s="86"/>
      <c r="D54" s="86"/>
      <c r="E54" s="86"/>
      <c r="F54" s="86"/>
      <c r="G54" s="88" t="s">
        <v>122</v>
      </c>
      <c r="H54" s="89">
        <f>(+H53)</f>
        <v>2174.48</v>
      </c>
      <c r="I54" s="26"/>
      <c r="J54" s="26"/>
      <c r="K54" s="26"/>
      <c r="L54" s="26"/>
      <c r="M54" s="26"/>
      <c r="N54" s="26"/>
      <c r="O54" s="90"/>
      <c r="P54" s="26"/>
      <c r="Q54" s="26"/>
    </row>
    <row r="55" spans="2:17" ht="15">
      <c r="B55" s="83"/>
      <c r="C55" s="84"/>
      <c r="D55" s="85" t="s">
        <v>123</v>
      </c>
      <c r="E55" s="86"/>
      <c r="F55" s="86"/>
      <c r="G55" s="86"/>
      <c r="H55" s="87"/>
      <c r="I55" s="26"/>
      <c r="J55" s="26"/>
      <c r="K55" s="26"/>
      <c r="L55" s="26"/>
      <c r="M55" s="26"/>
      <c r="N55" s="26"/>
      <c r="O55" s="90"/>
      <c r="P55" s="26"/>
      <c r="Q55" s="26"/>
    </row>
    <row r="56" spans="2:17" ht="25">
      <c r="B56" s="81" t="s">
        <v>124</v>
      </c>
      <c r="C56" s="79" t="s">
        <v>125</v>
      </c>
      <c r="D56" s="82" t="s">
        <v>126</v>
      </c>
      <c r="E56" s="79" t="s">
        <v>57</v>
      </c>
      <c r="F56" s="80">
        <v>7</v>
      </c>
      <c r="G56" s="80">
        <f>Composições!G529</f>
        <v>2140</v>
      </c>
      <c r="H56" s="80">
        <f>TRUNC((F56*G56),2)</f>
        <v>14980</v>
      </c>
      <c r="I56" s="48">
        <v>0</v>
      </c>
      <c r="J56" s="48">
        <v>0</v>
      </c>
      <c r="K56" s="48">
        <v>100</v>
      </c>
      <c r="L56" s="48">
        <v>0</v>
      </c>
      <c r="M56" s="26"/>
      <c r="N56" s="26"/>
      <c r="O56" s="79" t="s">
        <v>22</v>
      </c>
      <c r="P56" s="47" t="s">
        <v>22</v>
      </c>
      <c r="Q56" s="26"/>
    </row>
    <row r="57" spans="2:17" ht="25">
      <c r="B57" s="81" t="s">
        <v>127</v>
      </c>
      <c r="C57" s="79" t="s">
        <v>128</v>
      </c>
      <c r="D57" s="82" t="s">
        <v>129</v>
      </c>
      <c r="E57" s="79" t="s">
        <v>53</v>
      </c>
      <c r="F57" s="80">
        <v>100</v>
      </c>
      <c r="G57" s="80">
        <f>Composições!G545</f>
        <v>3.14</v>
      </c>
      <c r="H57" s="80">
        <f>TRUNC((F57*G57),2)</f>
        <v>314</v>
      </c>
      <c r="I57" s="48">
        <v>0</v>
      </c>
      <c r="J57" s="48">
        <v>0</v>
      </c>
      <c r="K57" s="48">
        <v>100</v>
      </c>
      <c r="L57" s="48">
        <v>0</v>
      </c>
      <c r="M57" s="26"/>
      <c r="N57" s="26"/>
      <c r="O57" s="79" t="s">
        <v>22</v>
      </c>
      <c r="P57" s="47" t="s">
        <v>22</v>
      </c>
      <c r="Q57" s="26"/>
    </row>
    <row r="58" spans="2:17" ht="87.5">
      <c r="B58" s="81" t="s">
        <v>130</v>
      </c>
      <c r="C58" s="79" t="s">
        <v>131</v>
      </c>
      <c r="D58" s="82" t="s">
        <v>132</v>
      </c>
      <c r="E58" s="79" t="s">
        <v>57</v>
      </c>
      <c r="F58" s="80">
        <v>7</v>
      </c>
      <c r="G58" s="80">
        <f>Composições!G561</f>
        <v>2519.91</v>
      </c>
      <c r="H58" s="80">
        <f>TRUNC((F58*G58),2)</f>
        <v>17639.37</v>
      </c>
      <c r="I58" s="48">
        <v>100</v>
      </c>
      <c r="J58" s="48">
        <v>0</v>
      </c>
      <c r="K58" s="48">
        <v>0</v>
      </c>
      <c r="L58" s="48">
        <v>0</v>
      </c>
      <c r="M58" s="26"/>
      <c r="N58" s="26"/>
      <c r="O58" s="79" t="s">
        <v>22</v>
      </c>
      <c r="P58" s="47" t="s">
        <v>22</v>
      </c>
      <c r="Q58" s="26"/>
    </row>
    <row r="59" spans="2:17" ht="15">
      <c r="B59" s="26"/>
      <c r="C59" s="46"/>
      <c r="D59" s="45" t="s">
        <v>134</v>
      </c>
      <c r="E59" s="51"/>
      <c r="F59" s="51"/>
      <c r="G59" s="51"/>
      <c r="H59" s="52">
        <f>(+H12+H13+H16+H17+H20+H21+H24+H25+H26+H27+H30+H31+H34+H35+H36+H37+H38+H41+H42+H43+H46+H47+H50+H53+H56+H57+H58)</f>
        <v>243473.06999999998</v>
      </c>
      <c r="I59" s="26"/>
      <c r="J59" s="26"/>
      <c r="K59" s="26"/>
      <c r="L59" s="26"/>
      <c r="M59" s="26"/>
      <c r="N59" s="26"/>
      <c r="O59" s="26"/>
      <c r="P59" s="26"/>
      <c r="Q59" s="26"/>
    </row>
    <row r="60" spans="2:17" ht="15">
      <c r="B60" s="26"/>
      <c r="C60" s="26"/>
      <c r="D60" s="26"/>
      <c r="E60" s="26"/>
      <c r="F60" s="26"/>
      <c r="G60" s="49" t="s">
        <v>135</v>
      </c>
      <c r="H60" s="50">
        <f>(+H56+H57+H58)</f>
        <v>32933.369999999995</v>
      </c>
      <c r="I60" s="26"/>
      <c r="J60" s="26"/>
      <c r="K60" s="26"/>
      <c r="L60" s="26"/>
      <c r="M60" s="26"/>
      <c r="N60" s="26"/>
      <c r="O60" s="26"/>
      <c r="P60" s="26"/>
      <c r="Q60" s="26"/>
    </row>
    <row r="61" spans="2:17" ht="15">
      <c r="B61" s="26"/>
      <c r="C61" s="26"/>
      <c r="D61" s="53" t="s">
        <v>136</v>
      </c>
      <c r="E61" s="54"/>
      <c r="F61" s="54"/>
      <c r="G61" s="54"/>
      <c r="H61" s="52">
        <f>(+H59)</f>
        <v>243473.06999999998</v>
      </c>
      <c r="I61" s="26"/>
      <c r="J61" s="26"/>
      <c r="K61" s="26"/>
      <c r="L61" s="26"/>
      <c r="M61" s="26"/>
      <c r="N61" s="26"/>
      <c r="O61" s="26"/>
      <c r="P61" s="26"/>
      <c r="Q61" s="26"/>
    </row>
    <row r="62" spans="2:17" ht="15">
      <c r="B62" s="26"/>
      <c r="C62" s="26"/>
      <c r="D62" s="53"/>
      <c r="E62" s="54"/>
      <c r="F62" s="54"/>
      <c r="G62" s="52"/>
      <c r="H62" s="52"/>
      <c r="I62" s="26"/>
      <c r="J62" s="26"/>
      <c r="K62" s="26"/>
      <c r="L62" s="26"/>
      <c r="M62" s="26"/>
      <c r="N62" s="26"/>
      <c r="O62" s="26"/>
      <c r="P62" s="26"/>
      <c r="Q62" s="26"/>
    </row>
    <row r="63" spans="2:17" ht="15">
      <c r="B63" s="26"/>
      <c r="C63" s="26"/>
      <c r="D63" s="53" t="s">
        <v>136</v>
      </c>
      <c r="E63" s="54"/>
      <c r="F63" s="54"/>
      <c r="G63" s="54"/>
      <c r="H63" s="52">
        <f>SUM(H61)</f>
        <v>243473.06999999998</v>
      </c>
      <c r="I63" s="26"/>
      <c r="J63" s="26"/>
      <c r="K63" s="26"/>
      <c r="L63" s="26"/>
      <c r="M63" s="26"/>
      <c r="N63" s="26"/>
      <c r="O63" s="26"/>
      <c r="P63" s="26"/>
      <c r="Q63" s="26"/>
    </row>
    <row r="64" spans="2:17" ht="15">
      <c r="B64" s="26"/>
      <c r="C64" s="26"/>
      <c r="D64" s="53" t="s">
        <v>137</v>
      </c>
      <c r="E64" s="54"/>
      <c r="F64" s="54"/>
      <c r="G64" s="54">
        <v>21.97</v>
      </c>
      <c r="H64" s="52">
        <f>SUM(H63*G64/100)</f>
        <v>53491.033479</v>
      </c>
      <c r="I64" s="26"/>
      <c r="J64" s="26"/>
      <c r="K64" s="26"/>
      <c r="L64" s="26"/>
      <c r="M64" s="26"/>
      <c r="N64" s="26"/>
      <c r="O64" s="26"/>
      <c r="P64" s="26"/>
      <c r="Q64" s="26"/>
    </row>
    <row r="65" spans="2:17" ht="15">
      <c r="B65" s="26"/>
      <c r="C65" s="26"/>
      <c r="D65" s="53" t="s">
        <v>138</v>
      </c>
      <c r="E65" s="54"/>
      <c r="F65" s="54"/>
      <c r="G65" s="54"/>
      <c r="H65" s="52">
        <f>SUM(H63:H64)</f>
        <v>296964.103479</v>
      </c>
      <c r="I65" s="26"/>
      <c r="J65" s="26"/>
      <c r="K65" s="26"/>
      <c r="L65" s="26"/>
      <c r="M65" s="26"/>
      <c r="N65" s="26"/>
      <c r="O65" s="26"/>
      <c r="P65" s="26"/>
      <c r="Q65" s="26"/>
    </row>
    <row r="66" spans="2:17" ht="15">
      <c r="B66" s="26"/>
      <c r="C66" s="26"/>
      <c r="D66" s="53"/>
      <c r="E66" s="54"/>
      <c r="F66" s="54"/>
      <c r="G66" s="54"/>
      <c r="H66" s="52"/>
      <c r="I66" s="26"/>
      <c r="J66" s="26"/>
      <c r="K66" s="26"/>
      <c r="L66" s="26"/>
      <c r="M66" s="26"/>
      <c r="N66" s="26"/>
      <c r="O66" s="26"/>
      <c r="P66" s="26"/>
      <c r="Q66" s="26"/>
    </row>
    <row r="67" spans="2:17" ht="15">
      <c r="B67" s="26"/>
      <c r="C67" s="26"/>
      <c r="D67" s="53"/>
      <c r="E67" s="54"/>
      <c r="F67" s="54"/>
      <c r="G67" s="54"/>
      <c r="H67" s="52"/>
      <c r="I67" s="26"/>
      <c r="J67" s="26"/>
      <c r="K67" s="26"/>
      <c r="L67" s="26"/>
      <c r="M67" s="26"/>
      <c r="N67" s="26"/>
      <c r="O67" s="26"/>
      <c r="P67" s="26"/>
      <c r="Q67" s="26"/>
    </row>
    <row r="68" spans="2:17" ht="15">
      <c r="B68" s="26"/>
      <c r="C68" s="26"/>
      <c r="D68" s="53"/>
      <c r="E68" s="54"/>
      <c r="F68" s="54"/>
      <c r="G68" s="54"/>
      <c r="H68" s="52"/>
      <c r="I68" s="26"/>
      <c r="J68" s="26"/>
      <c r="K68" s="26"/>
      <c r="L68" s="26"/>
      <c r="M68" s="26"/>
      <c r="N68" s="26"/>
      <c r="O68" s="26"/>
      <c r="P68" s="26"/>
      <c r="Q68" s="26"/>
    </row>
    <row r="69" spans="2:17" ht="15">
      <c r="B69" s="26"/>
      <c r="C69" s="26"/>
      <c r="D69" s="53"/>
      <c r="E69" s="54"/>
      <c r="F69" s="54"/>
      <c r="G69" s="54"/>
      <c r="H69" s="52"/>
      <c r="I69" s="26"/>
      <c r="J69" s="26"/>
      <c r="K69" s="26"/>
      <c r="L69" s="26"/>
      <c r="M69" s="26"/>
      <c r="N69" s="26"/>
      <c r="O69" s="26"/>
      <c r="P69" s="26"/>
      <c r="Q69" s="26"/>
    </row>
    <row r="70" spans="2:17" ht="15">
      <c r="B70" s="26"/>
      <c r="C70" s="26"/>
      <c r="D70" s="53"/>
      <c r="E70" s="54"/>
      <c r="F70" s="54"/>
      <c r="G70" s="54"/>
      <c r="H70" s="52"/>
      <c r="I70" s="26"/>
      <c r="J70" s="26"/>
      <c r="K70" s="26"/>
      <c r="L70" s="26"/>
      <c r="M70" s="26"/>
      <c r="N70" s="26"/>
      <c r="O70" s="26"/>
      <c r="P70" s="26"/>
      <c r="Q70" s="26"/>
    </row>
    <row r="71" spans="2:17" ht="15">
      <c r="B71" s="26"/>
      <c r="C71" s="26"/>
      <c r="D71" s="53"/>
      <c r="E71" s="54"/>
      <c r="F71" s="54"/>
      <c r="G71" s="54"/>
      <c r="H71" s="52"/>
      <c r="I71" s="26"/>
      <c r="J71" s="26"/>
      <c r="K71" s="26"/>
      <c r="L71" s="26"/>
      <c r="M71" s="26"/>
      <c r="N71" s="26"/>
      <c r="O71" s="26"/>
      <c r="P71" s="26"/>
      <c r="Q71" s="26"/>
    </row>
    <row r="72" spans="2:17" ht="15">
      <c r="B72" s="26"/>
      <c r="C72" s="122" t="s">
        <v>2</v>
      </c>
      <c r="D72" s="122"/>
      <c r="E72" s="123"/>
      <c r="F72" s="26"/>
      <c r="G72" s="26"/>
      <c r="H72" s="26"/>
      <c r="I72" s="26"/>
      <c r="J72" s="26"/>
      <c r="K72" s="26"/>
      <c r="L72" s="26"/>
      <c r="M72" s="26"/>
      <c r="N72" s="26"/>
      <c r="O72" s="26"/>
      <c r="P72" s="26"/>
      <c r="Q72" s="26"/>
    </row>
    <row r="73" spans="2:17" ht="15">
      <c r="B73" s="26"/>
      <c r="C73" s="26"/>
      <c r="D73" s="26"/>
      <c r="E73" s="26"/>
      <c r="F73" s="26"/>
      <c r="G73" s="26"/>
      <c r="H73" s="26"/>
      <c r="I73" s="26"/>
      <c r="J73" s="26"/>
      <c r="K73" s="26"/>
      <c r="L73" s="26"/>
      <c r="M73" s="26"/>
      <c r="N73" s="26"/>
      <c r="O73" s="26"/>
      <c r="P73" s="26"/>
      <c r="Q73" s="26"/>
    </row>
    <row r="74" spans="2:17" ht="15">
      <c r="B74" s="26"/>
      <c r="C74" s="26"/>
      <c r="D74" s="56" t="s">
        <v>139</v>
      </c>
      <c r="E74" s="26"/>
      <c r="F74" s="26"/>
      <c r="G74" s="26"/>
      <c r="H74" s="26"/>
      <c r="I74" s="26"/>
      <c r="J74" s="26"/>
      <c r="K74" s="26"/>
      <c r="L74" s="26"/>
      <c r="M74" s="26"/>
      <c r="N74" s="26"/>
      <c r="O74" s="26"/>
      <c r="P74" s="26"/>
      <c r="Q74" s="26"/>
    </row>
    <row r="75" spans="2:17" ht="15">
      <c r="B75" s="26"/>
      <c r="C75" s="26"/>
      <c r="D75" s="57" t="s">
        <v>140</v>
      </c>
      <c r="E75" s="26"/>
      <c r="F75" s="57" t="s">
        <v>141</v>
      </c>
      <c r="G75" s="57" t="s">
        <v>142</v>
      </c>
      <c r="H75" s="26"/>
      <c r="I75" s="26"/>
      <c r="J75" s="26"/>
      <c r="K75" s="26"/>
      <c r="L75" s="26"/>
      <c r="M75" s="26"/>
      <c r="N75" s="26"/>
      <c r="O75" s="26"/>
      <c r="P75" s="26"/>
      <c r="Q75" s="26"/>
    </row>
    <row r="76" spans="2:17" ht="15">
      <c r="B76" s="26"/>
      <c r="C76" s="26"/>
      <c r="D76" s="58" t="s">
        <v>133</v>
      </c>
      <c r="E76" s="26"/>
      <c r="F76" s="59">
        <f>Proposta_0004_23_Cliente_00002!H59</f>
        <v>243473.06999999998</v>
      </c>
      <c r="G76" s="59">
        <f>Proposta_0004_23_Cliente_00002!H59/Proposta_0004_23_Cliente_00002!H61*100</f>
        <v>100</v>
      </c>
      <c r="H76" s="26"/>
      <c r="I76" s="26"/>
      <c r="J76" s="26"/>
      <c r="K76" s="26"/>
      <c r="L76" s="26"/>
      <c r="M76" s="26"/>
      <c r="N76" s="26"/>
      <c r="O76" s="26"/>
      <c r="P76" s="26"/>
      <c r="Q76" s="26"/>
    </row>
    <row r="77" spans="2:17" ht="15">
      <c r="B77" s="26"/>
      <c r="C77" s="26"/>
      <c r="D77" s="60" t="s">
        <v>143</v>
      </c>
      <c r="E77" s="26"/>
      <c r="F77" s="61">
        <f>Proposta_0004_23_Cliente_00002!H14</f>
        <v>5485.4</v>
      </c>
      <c r="G77" s="62">
        <f>Proposta_0004_23_Cliente_00002!H14/Proposta_0004_23_Cliente_00002!H61*100</f>
        <v>2.2529801755898506</v>
      </c>
      <c r="H77" s="26"/>
      <c r="I77" s="26"/>
      <c r="J77" s="26"/>
      <c r="K77" s="26"/>
      <c r="L77" s="26"/>
      <c r="M77" s="26"/>
      <c r="N77" s="26"/>
      <c r="O77" s="26"/>
      <c r="P77" s="26"/>
      <c r="Q77" s="26"/>
    </row>
    <row r="78" spans="2:17" ht="15">
      <c r="B78" s="26"/>
      <c r="C78" s="26"/>
      <c r="D78" s="60" t="s">
        <v>144</v>
      </c>
      <c r="E78" s="26"/>
      <c r="F78" s="61">
        <f>Proposta_0004_23_Cliente_00002!H18</f>
        <v>10071.550000000001</v>
      </c>
      <c r="G78" s="62">
        <f>Proposta_0004_23_Cliente_00002!H18/Proposta_0004_23_Cliente_00002!H61*100</f>
        <v>4.136617655496766</v>
      </c>
      <c r="H78" s="26"/>
      <c r="I78" s="26"/>
      <c r="J78" s="26"/>
      <c r="K78" s="26"/>
      <c r="L78" s="26"/>
      <c r="M78" s="26"/>
      <c r="N78" s="26"/>
      <c r="O78" s="26"/>
      <c r="P78" s="26"/>
      <c r="Q78" s="26"/>
    </row>
    <row r="79" spans="2:17" ht="15">
      <c r="B79" s="26"/>
      <c r="C79" s="26"/>
      <c r="D79" s="60" t="s">
        <v>145</v>
      </c>
      <c r="E79" s="26"/>
      <c r="F79" s="61">
        <f>Proposta_0004_23_Cliente_00002!H22</f>
        <v>6950.24</v>
      </c>
      <c r="G79" s="62">
        <f>Proposta_0004_23_Cliente_00002!H22/Proposta_0004_23_Cliente_00002!H61*100</f>
        <v>2.854623716700989</v>
      </c>
      <c r="H79" s="26"/>
      <c r="I79" s="26"/>
      <c r="J79" s="26"/>
      <c r="K79" s="26"/>
      <c r="L79" s="26"/>
      <c r="M79" s="26"/>
      <c r="N79" s="26"/>
      <c r="O79" s="26"/>
      <c r="P79" s="26"/>
      <c r="Q79" s="26"/>
    </row>
    <row r="80" spans="2:17" ht="15">
      <c r="B80" s="26"/>
      <c r="C80" s="26"/>
      <c r="D80" s="60" t="s">
        <v>146</v>
      </c>
      <c r="E80" s="26"/>
      <c r="F80" s="61">
        <f>Proposta_0004_23_Cliente_00002!H28</f>
        <v>24809.96</v>
      </c>
      <c r="G80" s="62">
        <f>Proposta_0004_23_Cliente_00002!H28/Proposta_0004_23_Cliente_00002!H61*100</f>
        <v>10.190022247635026</v>
      </c>
      <c r="H80" s="26"/>
      <c r="I80" s="26"/>
      <c r="J80" s="26"/>
      <c r="K80" s="26"/>
      <c r="L80" s="26"/>
      <c r="M80" s="26"/>
      <c r="N80" s="26"/>
      <c r="O80" s="26"/>
      <c r="P80" s="26"/>
      <c r="Q80" s="26"/>
    </row>
    <row r="81" spans="2:17" ht="15">
      <c r="B81" s="26"/>
      <c r="C81" s="26"/>
      <c r="D81" s="60" t="s">
        <v>147</v>
      </c>
      <c r="E81" s="26"/>
      <c r="F81" s="61">
        <f>Proposta_0004_23_Cliente_00002!H32</f>
        <v>94315.89000000001</v>
      </c>
      <c r="G81" s="62">
        <f>Proposta_0004_23_Cliente_00002!H32/Proposta_0004_23_Cliente_00002!H61*100</f>
        <v>38.73770926698383</v>
      </c>
      <c r="H81" s="26"/>
      <c r="I81" s="26"/>
      <c r="J81" s="26"/>
      <c r="K81" s="26"/>
      <c r="L81" s="26"/>
      <c r="M81" s="26"/>
      <c r="N81" s="26"/>
      <c r="O81" s="26"/>
      <c r="P81" s="26"/>
      <c r="Q81" s="26"/>
    </row>
    <row r="82" spans="2:17" ht="15">
      <c r="B82" s="26"/>
      <c r="C82" s="26"/>
      <c r="D82" s="60" t="s">
        <v>148</v>
      </c>
      <c r="E82" s="26"/>
      <c r="F82" s="61">
        <f>Proposta_0004_23_Cliente_00002!H39</f>
        <v>34062.67</v>
      </c>
      <c r="G82" s="62">
        <f>Proposta_0004_23_Cliente_00002!H39/Proposta_0004_23_Cliente_00002!H61*100</f>
        <v>13.99032344727078</v>
      </c>
      <c r="H82" s="26"/>
      <c r="I82" s="26"/>
      <c r="J82" s="26"/>
      <c r="K82" s="26"/>
      <c r="L82" s="26"/>
      <c r="M82" s="26"/>
      <c r="N82" s="26"/>
      <c r="O82" s="26"/>
      <c r="P82" s="26"/>
      <c r="Q82" s="26"/>
    </row>
    <row r="83" spans="2:17" ht="26.5">
      <c r="B83" s="26"/>
      <c r="C83" s="26"/>
      <c r="D83" s="60" t="s">
        <v>149</v>
      </c>
      <c r="E83" s="26"/>
      <c r="F83" s="61">
        <f>Proposta_0004_23_Cliente_00002!H44</f>
        <v>27421.12</v>
      </c>
      <c r="G83" s="62">
        <f>Proposta_0004_23_Cliente_00002!H44/Proposta_0004_23_Cliente_00002!H61*100</f>
        <v>11.26248582646122</v>
      </c>
      <c r="H83" s="26"/>
      <c r="I83" s="26"/>
      <c r="J83" s="26"/>
      <c r="K83" s="26"/>
      <c r="L83" s="26"/>
      <c r="M83" s="26"/>
      <c r="N83" s="26"/>
      <c r="O83" s="26"/>
      <c r="P83" s="26"/>
      <c r="Q83" s="26"/>
    </row>
    <row r="84" spans="2:17" ht="26.5">
      <c r="B84" s="26"/>
      <c r="C84" s="26"/>
      <c r="D84" s="60" t="s">
        <v>150</v>
      </c>
      <c r="E84" s="26"/>
      <c r="F84" s="61">
        <f>Proposta_0004_23_Cliente_00002!H48</f>
        <v>2318.39</v>
      </c>
      <c r="G84" s="62">
        <f>Proposta_0004_23_Cliente_00002!H48/Proposta_0004_23_Cliente_00002!H61*100</f>
        <v>0.9522161937663167</v>
      </c>
      <c r="H84" s="26"/>
      <c r="I84" s="26"/>
      <c r="J84" s="26"/>
      <c r="K84" s="26"/>
      <c r="L84" s="26"/>
      <c r="M84" s="26"/>
      <c r="N84" s="26"/>
      <c r="O84" s="26"/>
      <c r="P84" s="26"/>
      <c r="Q84" s="26"/>
    </row>
    <row r="85" spans="2:17" ht="15">
      <c r="B85" s="26"/>
      <c r="C85" s="26"/>
      <c r="D85" s="60" t="s">
        <v>151</v>
      </c>
      <c r="E85" s="26"/>
      <c r="F85" s="61">
        <f>Proposta_0004_23_Cliente_00002!H51</f>
        <v>2930</v>
      </c>
      <c r="G85" s="62">
        <f>Proposta_0004_23_Cliente_00002!H51/Proposta_0004_23_Cliente_00002!H61*100</f>
        <v>1.203418513595775</v>
      </c>
      <c r="H85" s="26"/>
      <c r="I85" s="26"/>
      <c r="J85" s="26"/>
      <c r="K85" s="26"/>
      <c r="L85" s="26"/>
      <c r="M85" s="26"/>
      <c r="N85" s="26"/>
      <c r="O85" s="26"/>
      <c r="P85" s="26"/>
      <c r="Q85" s="26"/>
    </row>
    <row r="86" spans="2:17" ht="15">
      <c r="B86" s="26"/>
      <c r="C86" s="26"/>
      <c r="D86" s="60" t="s">
        <v>152</v>
      </c>
      <c r="E86" s="26"/>
      <c r="F86" s="61">
        <f>Proposta_0004_23_Cliente_00002!H54</f>
        <v>2174.48</v>
      </c>
      <c r="G86" s="62">
        <f>Proposta_0004_23_Cliente_00002!H54/Proposta_0004_23_Cliente_00002!H61*100</f>
        <v>0.8931090407657817</v>
      </c>
      <c r="H86" s="26"/>
      <c r="I86" s="26"/>
      <c r="J86" s="26"/>
      <c r="K86" s="26"/>
      <c r="L86" s="26"/>
      <c r="M86" s="26"/>
      <c r="N86" s="26"/>
      <c r="O86" s="26"/>
      <c r="P86" s="26"/>
      <c r="Q86" s="26"/>
    </row>
    <row r="87" spans="2:17" ht="15">
      <c r="B87" s="26"/>
      <c r="C87" s="26"/>
      <c r="D87" s="60" t="s">
        <v>153</v>
      </c>
      <c r="E87" s="26"/>
      <c r="F87" s="61">
        <f>Proposta_0004_23_Cliente_00002!H60</f>
        <v>32933.369999999995</v>
      </c>
      <c r="G87" s="62">
        <f>Proposta_0004_23_Cliente_00002!H60/Proposta_0004_23_Cliente_00002!H61*100</f>
        <v>13.526493915733678</v>
      </c>
      <c r="H87" s="26"/>
      <c r="I87" s="26"/>
      <c r="J87" s="26"/>
      <c r="K87" s="26"/>
      <c r="L87" s="26"/>
      <c r="M87" s="26"/>
      <c r="N87" s="26"/>
      <c r="O87" s="26"/>
      <c r="P87" s="26"/>
      <c r="Q87" s="26"/>
    </row>
    <row r="88" spans="2:17" ht="15">
      <c r="B88" s="26"/>
      <c r="C88" s="26"/>
      <c r="D88" s="63" t="s">
        <v>154</v>
      </c>
      <c r="E88" s="26"/>
      <c r="F88" s="64">
        <f>Proposta_0004_23_Cliente_00002!H61</f>
        <v>243473.06999999998</v>
      </c>
      <c r="G88" s="26"/>
      <c r="H88" s="26"/>
      <c r="I88" s="26"/>
      <c r="J88" s="26"/>
      <c r="K88" s="26"/>
      <c r="L88" s="26"/>
      <c r="M88" s="26"/>
      <c r="N88" s="26"/>
      <c r="O88" s="26"/>
      <c r="P88" s="26"/>
      <c r="Q88" s="26"/>
    </row>
    <row r="89" spans="2:17" ht="15">
      <c r="B89" s="26"/>
      <c r="C89" s="26"/>
      <c r="D89" s="26"/>
      <c r="E89" s="26"/>
      <c r="F89" s="26"/>
      <c r="G89" s="26"/>
      <c r="H89" s="26"/>
      <c r="I89" s="26"/>
      <c r="J89" s="26"/>
      <c r="K89" s="26"/>
      <c r="L89" s="26"/>
      <c r="M89" s="26"/>
      <c r="N89" s="26"/>
      <c r="O89" s="26"/>
      <c r="P89" s="26"/>
      <c r="Q89" s="26"/>
    </row>
    <row r="90" spans="2:17" ht="15">
      <c r="B90" s="26"/>
      <c r="C90" s="26"/>
      <c r="D90" s="43" t="s">
        <v>155</v>
      </c>
      <c r="E90" s="65"/>
      <c r="F90" s="26"/>
      <c r="G90" s="26"/>
      <c r="H90" s="26"/>
      <c r="I90" s="26"/>
      <c r="J90" s="26"/>
      <c r="K90" s="26"/>
      <c r="L90" s="26"/>
      <c r="M90" s="26"/>
      <c r="N90" s="26"/>
      <c r="O90" s="26"/>
      <c r="P90" s="26"/>
      <c r="Q90" s="26"/>
    </row>
    <row r="91" spans="2:17" ht="15">
      <c r="B91" s="26"/>
      <c r="C91" s="26"/>
      <c r="D91" s="66" t="s">
        <v>156</v>
      </c>
      <c r="E91" s="67">
        <v>7.394074074074074</v>
      </c>
      <c r="F91" s="26"/>
      <c r="G91" s="26"/>
      <c r="H91" s="26"/>
      <c r="I91" s="26"/>
      <c r="J91" s="26"/>
      <c r="K91" s="26"/>
      <c r="L91" s="26"/>
      <c r="M91" s="26"/>
      <c r="N91" s="26"/>
      <c r="O91" s="26"/>
      <c r="P91" s="26"/>
      <c r="Q91" s="26"/>
    </row>
    <row r="92" spans="2:17" ht="15">
      <c r="B92" s="26"/>
      <c r="C92" s="26"/>
      <c r="D92" s="66" t="s">
        <v>157</v>
      </c>
      <c r="E92" s="67">
        <v>35.319629629629624</v>
      </c>
      <c r="F92" s="26"/>
      <c r="G92" s="26"/>
      <c r="H92" s="26"/>
      <c r="I92" s="26"/>
      <c r="J92" s="26"/>
      <c r="K92" s="26"/>
      <c r="L92" s="26"/>
      <c r="M92" s="26"/>
      <c r="N92" s="26"/>
      <c r="O92" s="26"/>
      <c r="P92" s="26"/>
      <c r="Q92" s="26"/>
    </row>
    <row r="93" spans="2:17" ht="15">
      <c r="B93" s="26"/>
      <c r="C93" s="26"/>
      <c r="D93" s="66" t="s">
        <v>158</v>
      </c>
      <c r="E93" s="67">
        <v>57.2862962962963</v>
      </c>
      <c r="F93" s="26"/>
      <c r="G93" s="26"/>
      <c r="H93" s="26"/>
      <c r="I93" s="26"/>
      <c r="J93" s="26"/>
      <c r="K93" s="26"/>
      <c r="L93" s="26"/>
      <c r="M93" s="26"/>
      <c r="N93" s="26"/>
      <c r="O93" s="26"/>
      <c r="P93" s="26"/>
      <c r="Q93" s="26"/>
    </row>
    <row r="94" spans="2:17" ht="15">
      <c r="B94" s="26"/>
      <c r="C94" s="26"/>
      <c r="D94" s="66" t="s">
        <v>159</v>
      </c>
      <c r="E94" s="67">
        <v>0</v>
      </c>
      <c r="F94" s="26"/>
      <c r="G94" s="26"/>
      <c r="H94" s="26"/>
      <c r="I94" s="26"/>
      <c r="J94" s="26"/>
      <c r="K94" s="26"/>
      <c r="L94" s="26"/>
      <c r="M94" s="26"/>
      <c r="N94" s="26"/>
      <c r="O94" s="26"/>
      <c r="P94" s="26"/>
      <c r="Q94" s="26"/>
    </row>
    <row r="95" spans="2:17" ht="15">
      <c r="B95" s="26"/>
      <c r="C95" s="26"/>
      <c r="D95" s="26"/>
      <c r="E95" s="26"/>
      <c r="F95" s="26"/>
      <c r="G95" s="26"/>
      <c r="H95" s="26"/>
      <c r="I95" s="26"/>
      <c r="J95" s="26"/>
      <c r="K95" s="26"/>
      <c r="L95" s="26"/>
      <c r="M95" s="26"/>
      <c r="N95" s="26"/>
      <c r="O95" s="26"/>
      <c r="P95" s="26"/>
      <c r="Q95" s="26"/>
    </row>
    <row r="96" spans="2:17" ht="15">
      <c r="B96" s="26"/>
      <c r="C96" s="26"/>
      <c r="D96" s="26"/>
      <c r="E96" s="26"/>
      <c r="F96" s="26"/>
      <c r="G96" s="26"/>
      <c r="H96" s="26"/>
      <c r="I96" s="26"/>
      <c r="J96" s="26"/>
      <c r="K96" s="26"/>
      <c r="L96" s="26"/>
      <c r="M96" s="26"/>
      <c r="N96" s="26"/>
      <c r="O96" s="26"/>
      <c r="P96" s="26"/>
      <c r="Q96" s="26"/>
    </row>
    <row r="97" spans="2:17" ht="15">
      <c r="B97" s="26"/>
      <c r="C97" s="26"/>
      <c r="D97" s="26"/>
      <c r="E97" s="26"/>
      <c r="F97" s="26"/>
      <c r="G97" s="26"/>
      <c r="H97" s="26"/>
      <c r="I97" s="26"/>
      <c r="J97" s="26"/>
      <c r="K97" s="26"/>
      <c r="L97" s="26"/>
      <c r="M97" s="26"/>
      <c r="N97" s="26"/>
      <c r="O97" s="26"/>
      <c r="P97" s="26"/>
      <c r="Q97" s="26"/>
    </row>
    <row r="98" spans="2:17" ht="15">
      <c r="B98" s="26"/>
      <c r="C98" s="26"/>
      <c r="D98" s="26"/>
      <c r="E98" s="26"/>
      <c r="F98" s="26"/>
      <c r="G98" s="26"/>
      <c r="H98" s="26"/>
      <c r="I98" s="26"/>
      <c r="J98" s="26"/>
      <c r="K98" s="26"/>
      <c r="L98" s="26"/>
      <c r="M98" s="26"/>
      <c r="N98" s="26"/>
      <c r="O98" s="26"/>
      <c r="P98" s="26"/>
      <c r="Q98" s="26"/>
    </row>
    <row r="99" spans="2:17" ht="15">
      <c r="B99" s="26"/>
      <c r="C99" s="26"/>
      <c r="D99" s="26"/>
      <c r="E99" s="26"/>
      <c r="F99" s="26"/>
      <c r="G99" s="26"/>
      <c r="H99" s="26"/>
      <c r="I99" s="26"/>
      <c r="J99" s="26"/>
      <c r="K99" s="26"/>
      <c r="L99" s="26"/>
      <c r="M99" s="26"/>
      <c r="N99" s="26"/>
      <c r="O99" s="26"/>
      <c r="P99" s="26"/>
      <c r="Q99" s="26"/>
    </row>
    <row r="100" spans="2:17" ht="15">
      <c r="B100" s="26"/>
      <c r="C100" s="26"/>
      <c r="D100" s="26"/>
      <c r="E100" s="26"/>
      <c r="F100" s="26"/>
      <c r="G100" s="26"/>
      <c r="H100" s="26"/>
      <c r="I100" s="26"/>
      <c r="J100" s="26"/>
      <c r="K100" s="26"/>
      <c r="L100" s="26"/>
      <c r="M100" s="26"/>
      <c r="N100" s="26"/>
      <c r="O100" s="26"/>
      <c r="P100" s="26"/>
      <c r="Q100" s="26"/>
    </row>
    <row r="101" spans="2:17" ht="15">
      <c r="B101" s="26"/>
      <c r="C101" s="26"/>
      <c r="D101" s="26"/>
      <c r="E101" s="26"/>
      <c r="F101" s="26"/>
      <c r="G101" s="26"/>
      <c r="H101" s="26"/>
      <c r="I101" s="26"/>
      <c r="J101" s="26"/>
      <c r="K101" s="26"/>
      <c r="L101" s="26"/>
      <c r="M101" s="26"/>
      <c r="N101" s="26"/>
      <c r="O101" s="26"/>
      <c r="P101" s="26"/>
      <c r="Q101" s="26"/>
    </row>
    <row r="102" spans="2:17" ht="15">
      <c r="B102" s="26"/>
      <c r="C102" s="26"/>
      <c r="D102" s="26"/>
      <c r="E102" s="26"/>
      <c r="F102" s="26"/>
      <c r="G102" s="26"/>
      <c r="H102" s="26"/>
      <c r="I102" s="26"/>
      <c r="J102" s="26"/>
      <c r="K102" s="26"/>
      <c r="L102" s="26"/>
      <c r="M102" s="26"/>
      <c r="N102" s="26"/>
      <c r="O102" s="26"/>
      <c r="P102" s="26"/>
      <c r="Q102" s="26"/>
    </row>
    <row r="103" spans="2:17" ht="15">
      <c r="B103" s="26"/>
      <c r="C103" s="26"/>
      <c r="D103" s="26"/>
      <c r="E103" s="26"/>
      <c r="F103" s="26"/>
      <c r="G103" s="26"/>
      <c r="H103" s="26"/>
      <c r="I103" s="26"/>
      <c r="J103" s="26"/>
      <c r="K103" s="26"/>
      <c r="L103" s="26"/>
      <c r="M103" s="26"/>
      <c r="N103" s="26"/>
      <c r="O103" s="26"/>
      <c r="P103" s="26"/>
      <c r="Q103" s="26"/>
    </row>
  </sheetData>
  <mergeCells count="3">
    <mergeCell ref="C72:E72"/>
    <mergeCell ref="D3:G3"/>
    <mergeCell ref="G5:G6"/>
  </mergeCells>
  <printOptions/>
  <pageMargins left="0.39370078740157477" right="0.39370078740157477" top="1.574803149606299" bottom="0.7874015748031495" header="0.39370078740157477" footer="0.5905511811023622"/>
  <pageSetup fitToHeight="0" fitToWidth="1" horizontalDpi="600" verticalDpi="600" orientation="portrait" scale="47" r:id="rId3"/>
  <headerFooter>
    <oddHeader>&amp;L&amp;G&amp;C&amp;20JABMETAL Engenharia
&amp;12RUA FRANCISCO PIRES DE MENDONÇA,10-PRAIA GRANDE
&amp;12ARRAIAL DO CABO - RJ - BRASIL - 28.930-000
&amp;10Tel(s) 22 98846-0031 22 98846-0031
21.930.022/0001-20 InscE InscM
#&amp;R&amp;8&amp;D &amp;T
&amp;P de &amp;N</oddHeader>
    <oddFooter>&amp;L&amp;8&amp;G Consultoria e Desenvolvimento (21) 99978-5119 www.eroveda.eti.br</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47"/>
  <sheetViews>
    <sheetView tabSelected="1" workbookViewId="0" topLeftCell="A1">
      <selection activeCell="H40" sqref="H40:I40"/>
    </sheetView>
  </sheetViews>
  <sheetFormatPr defaultColWidth="9.140625" defaultRowHeight="15"/>
  <cols>
    <col min="3" max="3" width="12.57421875" style="0" customWidth="1"/>
    <col min="4" max="4" width="13.28125" style="0" customWidth="1"/>
    <col min="11" max="11" width="16.28125" style="0" customWidth="1"/>
  </cols>
  <sheetData>
    <row r="1" ht="15" thickBot="1"/>
    <row r="2" spans="2:10" ht="15.75">
      <c r="B2" s="141" t="s">
        <v>806</v>
      </c>
      <c r="C2" s="142"/>
      <c r="D2" s="142"/>
      <c r="E2" s="142"/>
      <c r="F2" s="142"/>
      <c r="G2" s="142"/>
      <c r="H2" s="142"/>
      <c r="I2" s="142"/>
      <c r="J2" s="143"/>
    </row>
    <row r="3" spans="2:10" ht="24.75" customHeight="1">
      <c r="B3" s="144" t="s">
        <v>813</v>
      </c>
      <c r="C3" s="145"/>
      <c r="D3" s="145"/>
      <c r="E3" s="145"/>
      <c r="F3" s="145"/>
      <c r="G3" s="145"/>
      <c r="H3" s="145"/>
      <c r="I3" s="145"/>
      <c r="J3" s="146"/>
    </row>
    <row r="4" spans="2:10" ht="15">
      <c r="B4" s="96" t="s">
        <v>814</v>
      </c>
      <c r="C4" s="97" t="s">
        <v>815</v>
      </c>
      <c r="D4" s="97"/>
      <c r="E4" s="97"/>
      <c r="F4" s="97"/>
      <c r="G4" s="97"/>
      <c r="H4" s="97"/>
      <c r="I4" s="97"/>
      <c r="J4" s="98"/>
    </row>
    <row r="5" spans="2:10" ht="16" thickBot="1">
      <c r="B5" s="99" t="s">
        <v>816</v>
      </c>
      <c r="C5" s="100" t="s">
        <v>817</v>
      </c>
      <c r="D5" s="100"/>
      <c r="E5" s="100"/>
      <c r="F5" s="100"/>
      <c r="G5" s="100"/>
      <c r="H5" s="100"/>
      <c r="I5" s="100"/>
      <c r="J5" s="101"/>
    </row>
    <row r="6" spans="2:10" ht="18.5" thickBot="1">
      <c r="B6" s="147" t="s">
        <v>818</v>
      </c>
      <c r="C6" s="148"/>
      <c r="D6" s="148"/>
      <c r="E6" s="148"/>
      <c r="F6" s="148"/>
      <c r="G6" s="148"/>
      <c r="H6" s="148"/>
      <c r="I6" s="148"/>
      <c r="J6" s="149"/>
    </row>
    <row r="7" spans="2:10" ht="15" thickBot="1">
      <c r="B7" s="150" t="s">
        <v>819</v>
      </c>
      <c r="C7" s="151"/>
      <c r="D7" s="151"/>
      <c r="E7" s="151"/>
      <c r="F7" s="151"/>
      <c r="G7" s="151"/>
      <c r="H7" s="151"/>
      <c r="I7" s="151"/>
      <c r="J7" s="152"/>
    </row>
    <row r="8" spans="2:10" ht="15">
      <c r="B8" s="153" t="s">
        <v>820</v>
      </c>
      <c r="C8" s="167" t="s">
        <v>821</v>
      </c>
      <c r="D8" s="169" t="s">
        <v>822</v>
      </c>
      <c r="E8" s="171" t="s">
        <v>823</v>
      </c>
      <c r="F8" s="128" t="s">
        <v>824</v>
      </c>
      <c r="G8" s="129"/>
      <c r="H8" s="129"/>
      <c r="I8" s="130"/>
      <c r="J8" s="134" t="s">
        <v>823</v>
      </c>
    </row>
    <row r="9" spans="2:10" ht="15" thickBot="1">
      <c r="B9" s="154"/>
      <c r="C9" s="168"/>
      <c r="D9" s="170"/>
      <c r="E9" s="172"/>
      <c r="F9" s="136" t="s">
        <v>825</v>
      </c>
      <c r="G9" s="137"/>
      <c r="H9" s="137"/>
      <c r="I9" s="138"/>
      <c r="J9" s="135"/>
    </row>
    <row r="10" spans="2:10" ht="15">
      <c r="B10" s="180" t="s">
        <v>826</v>
      </c>
      <c r="C10" s="182" t="s">
        <v>827</v>
      </c>
      <c r="D10" s="184">
        <f>SUM(Proposta_0004_23_Cliente_00002!H63)</f>
        <v>243473.06999999998</v>
      </c>
      <c r="E10" s="186">
        <v>1</v>
      </c>
      <c r="F10" s="102"/>
      <c r="G10" s="103"/>
      <c r="H10" s="103"/>
      <c r="I10" s="104"/>
      <c r="J10" s="139">
        <v>0.2</v>
      </c>
    </row>
    <row r="11" spans="2:10" ht="15" thickBot="1">
      <c r="B11" s="181"/>
      <c r="C11" s="183"/>
      <c r="D11" s="185"/>
      <c r="E11" s="187"/>
      <c r="F11" s="155">
        <f>SUM(D12*J10)</f>
        <v>48694.614</v>
      </c>
      <c r="G11" s="156"/>
      <c r="H11" s="156"/>
      <c r="I11" s="157"/>
      <c r="J11" s="140"/>
    </row>
    <row r="12" spans="2:10" ht="15" thickBot="1">
      <c r="B12" s="173" t="s">
        <v>828</v>
      </c>
      <c r="C12" s="174"/>
      <c r="D12" s="105">
        <f>SUM(D10)</f>
        <v>243473.06999999998</v>
      </c>
      <c r="E12" s="175">
        <v>1</v>
      </c>
      <c r="F12" s="161">
        <f>SUM(F11)</f>
        <v>48694.614</v>
      </c>
      <c r="G12" s="162"/>
      <c r="H12" s="162"/>
      <c r="I12" s="163"/>
      <c r="J12" s="164">
        <v>0.2</v>
      </c>
    </row>
    <row r="13" spans="2:10" ht="15" thickBot="1">
      <c r="B13" s="173" t="s">
        <v>829</v>
      </c>
      <c r="C13" s="174"/>
      <c r="D13" s="106">
        <f>SUM(Proposta_0004_23_Cliente_00002!H64)</f>
        <v>53491.033479</v>
      </c>
      <c r="E13" s="176"/>
      <c r="F13" s="155">
        <f>SUM(D13*J12)</f>
        <v>10698.2066958</v>
      </c>
      <c r="G13" s="156"/>
      <c r="H13" s="156"/>
      <c r="I13" s="157"/>
      <c r="J13" s="165"/>
    </row>
    <row r="14" spans="2:10" ht="22.5" customHeight="1" thickBot="1">
      <c r="B14" s="173" t="s">
        <v>830</v>
      </c>
      <c r="C14" s="174"/>
      <c r="D14" s="106">
        <f>SUM(D12:D13)</f>
        <v>296964.103479</v>
      </c>
      <c r="E14" s="176"/>
      <c r="F14" s="158">
        <f>SUM(F12:I13)</f>
        <v>59392.8206958</v>
      </c>
      <c r="G14" s="159"/>
      <c r="H14" s="159"/>
      <c r="I14" s="160"/>
      <c r="J14" s="166"/>
    </row>
    <row r="15" spans="2:11" ht="15" thickBot="1">
      <c r="B15" s="178" t="s">
        <v>831</v>
      </c>
      <c r="C15" s="179"/>
      <c r="D15" s="107">
        <f>SUM(Proposta_0004_23_Cliente_00002!H65)</f>
        <v>296964.103479</v>
      </c>
      <c r="E15" s="177"/>
      <c r="F15" s="131">
        <f>SUM(F14)</f>
        <v>59392.8206958</v>
      </c>
      <c r="G15" s="132"/>
      <c r="H15" s="132"/>
      <c r="I15" s="133"/>
      <c r="J15" s="108">
        <v>0.2</v>
      </c>
      <c r="K15" s="109">
        <f>SUM(D15-F15)</f>
        <v>237571.28278319997</v>
      </c>
    </row>
    <row r="16" spans="5:10" ht="15">
      <c r="E16" s="110"/>
      <c r="F16" s="128" t="s">
        <v>832</v>
      </c>
      <c r="G16" s="129"/>
      <c r="H16" s="129"/>
      <c r="I16" s="130"/>
      <c r="J16" s="134" t="s">
        <v>823</v>
      </c>
    </row>
    <row r="17" spans="5:10" ht="15" thickBot="1">
      <c r="E17" s="111"/>
      <c r="F17" s="136" t="s">
        <v>833</v>
      </c>
      <c r="G17" s="137"/>
      <c r="H17" s="137"/>
      <c r="I17" s="138"/>
      <c r="J17" s="135"/>
    </row>
    <row r="18" spans="5:10" ht="15">
      <c r="E18" s="111"/>
      <c r="F18" s="102"/>
      <c r="G18" s="103"/>
      <c r="H18" s="103"/>
      <c r="I18" s="104"/>
      <c r="J18" s="139">
        <v>0.3</v>
      </c>
    </row>
    <row r="19" spans="5:10" ht="15" thickBot="1">
      <c r="E19" s="111"/>
      <c r="F19" s="155">
        <f>SUM(D12*J18)</f>
        <v>73041.92099999999</v>
      </c>
      <c r="G19" s="156"/>
      <c r="H19" s="156"/>
      <c r="I19" s="157"/>
      <c r="J19" s="140"/>
    </row>
    <row r="20" spans="5:10" ht="15">
      <c r="E20" s="111"/>
      <c r="F20" s="161">
        <f>SUM(F19)</f>
        <v>73041.92099999999</v>
      </c>
      <c r="G20" s="162"/>
      <c r="H20" s="162"/>
      <c r="I20" s="163"/>
      <c r="J20" s="164">
        <v>0.3</v>
      </c>
    </row>
    <row r="21" spans="5:10" ht="15">
      <c r="E21" s="111"/>
      <c r="F21" s="155">
        <f>SUM(D13*J20)</f>
        <v>16047.3100437</v>
      </c>
      <c r="G21" s="156"/>
      <c r="H21" s="156"/>
      <c r="I21" s="157"/>
      <c r="J21" s="165"/>
    </row>
    <row r="22" spans="5:10" ht="15" thickBot="1">
      <c r="E22" s="111"/>
      <c r="F22" s="158">
        <f>SUM(F20:I21)</f>
        <v>89089.23104369998</v>
      </c>
      <c r="G22" s="159"/>
      <c r="H22" s="159"/>
      <c r="I22" s="160"/>
      <c r="J22" s="166"/>
    </row>
    <row r="23" spans="5:11" ht="15" thickBot="1">
      <c r="E23" s="111"/>
      <c r="F23" s="131">
        <f>SUM(F22)</f>
        <v>89089.23104369998</v>
      </c>
      <c r="G23" s="132"/>
      <c r="H23" s="132"/>
      <c r="I23" s="133"/>
      <c r="J23" s="108">
        <v>0.3</v>
      </c>
      <c r="K23" s="109">
        <f>SUM(K15-F23)</f>
        <v>148482.0517395</v>
      </c>
    </row>
    <row r="24" spans="5:10" ht="15">
      <c r="E24" s="111"/>
      <c r="F24" s="128" t="s">
        <v>834</v>
      </c>
      <c r="G24" s="129"/>
      <c r="H24" s="129"/>
      <c r="I24" s="130"/>
      <c r="J24" s="134" t="s">
        <v>823</v>
      </c>
    </row>
    <row r="25" spans="5:10" ht="15" thickBot="1">
      <c r="E25" s="111"/>
      <c r="F25" s="136" t="s">
        <v>835</v>
      </c>
      <c r="G25" s="137"/>
      <c r="H25" s="137"/>
      <c r="I25" s="138"/>
      <c r="J25" s="135"/>
    </row>
    <row r="26" spans="5:10" ht="15">
      <c r="E26" s="111"/>
      <c r="F26" s="102"/>
      <c r="G26" s="103"/>
      <c r="H26" s="103"/>
      <c r="I26" s="104"/>
      <c r="J26" s="139">
        <v>0.25</v>
      </c>
    </row>
    <row r="27" spans="5:10" ht="15" thickBot="1">
      <c r="E27" s="111"/>
      <c r="F27" s="155">
        <f>SUM(D12*J26)</f>
        <v>60868.267499999994</v>
      </c>
      <c r="G27" s="156"/>
      <c r="H27" s="156"/>
      <c r="I27" s="157"/>
      <c r="J27" s="140"/>
    </row>
    <row r="28" spans="5:10" ht="15">
      <c r="E28" s="111"/>
      <c r="F28" s="161">
        <f>SUM(F27)</f>
        <v>60868.267499999994</v>
      </c>
      <c r="G28" s="162"/>
      <c r="H28" s="162"/>
      <c r="I28" s="163"/>
      <c r="J28" s="164">
        <v>0.25</v>
      </c>
    </row>
    <row r="29" spans="5:10" ht="15">
      <c r="E29" s="111"/>
      <c r="F29" s="155">
        <f>SUM(D13*J28)</f>
        <v>13372.75836975</v>
      </c>
      <c r="G29" s="156"/>
      <c r="H29" s="156"/>
      <c r="I29" s="157"/>
      <c r="J29" s="165"/>
    </row>
    <row r="30" spans="5:10" ht="15" thickBot="1">
      <c r="E30" s="111"/>
      <c r="F30" s="158">
        <f>SUM(F28:I29)</f>
        <v>74241.02586975</v>
      </c>
      <c r="G30" s="159"/>
      <c r="H30" s="159"/>
      <c r="I30" s="160"/>
      <c r="J30" s="166"/>
    </row>
    <row r="31" spans="5:11" ht="15" thickBot="1">
      <c r="E31" s="111"/>
      <c r="F31" s="131">
        <f>SUM(F30)</f>
        <v>74241.02586975</v>
      </c>
      <c r="G31" s="132"/>
      <c r="H31" s="132"/>
      <c r="I31" s="133"/>
      <c r="J31" s="108">
        <v>0.25</v>
      </c>
      <c r="K31" s="109">
        <f>SUM(K23-F31)</f>
        <v>74241.02586975</v>
      </c>
    </row>
    <row r="32" spans="5:10" ht="15">
      <c r="E32" s="111"/>
      <c r="F32" s="128" t="s">
        <v>836</v>
      </c>
      <c r="G32" s="129"/>
      <c r="H32" s="129"/>
      <c r="I32" s="130"/>
      <c r="J32" s="134" t="s">
        <v>823</v>
      </c>
    </row>
    <row r="33" spans="5:10" ht="15" thickBot="1">
      <c r="E33" s="111"/>
      <c r="F33" s="136" t="s">
        <v>837</v>
      </c>
      <c r="G33" s="137"/>
      <c r="H33" s="137"/>
      <c r="I33" s="138"/>
      <c r="J33" s="135"/>
    </row>
    <row r="34" spans="5:10" ht="15">
      <c r="E34" s="111"/>
      <c r="F34" s="102"/>
      <c r="G34" s="103"/>
      <c r="H34" s="103"/>
      <c r="I34" s="104"/>
      <c r="J34" s="139">
        <v>0.25</v>
      </c>
    </row>
    <row r="35" spans="5:10" ht="15" thickBot="1">
      <c r="E35" s="111"/>
      <c r="F35" s="155">
        <f>SUM(D12*J34)</f>
        <v>60868.267499999994</v>
      </c>
      <c r="G35" s="156"/>
      <c r="H35" s="156"/>
      <c r="I35" s="157"/>
      <c r="J35" s="140"/>
    </row>
    <row r="36" spans="5:10" ht="15">
      <c r="E36" s="111"/>
      <c r="F36" s="161">
        <f>SUM(F35)</f>
        <v>60868.267499999994</v>
      </c>
      <c r="G36" s="162"/>
      <c r="H36" s="162"/>
      <c r="I36" s="163"/>
      <c r="J36" s="164">
        <v>0.25</v>
      </c>
    </row>
    <row r="37" spans="5:10" ht="15">
      <c r="E37" s="111"/>
      <c r="F37" s="155">
        <f>SUM(D13*J36)</f>
        <v>13372.75836975</v>
      </c>
      <c r="G37" s="156"/>
      <c r="H37" s="156"/>
      <c r="I37" s="157"/>
      <c r="J37" s="165"/>
    </row>
    <row r="38" spans="5:10" ht="15" thickBot="1">
      <c r="E38" s="111"/>
      <c r="F38" s="158">
        <f>SUM(F36:I37)</f>
        <v>74241.02586975</v>
      </c>
      <c r="G38" s="159"/>
      <c r="H38" s="159"/>
      <c r="I38" s="160"/>
      <c r="J38" s="166"/>
    </row>
    <row r="39" spans="5:11" ht="15" thickBot="1">
      <c r="E39" s="111"/>
      <c r="F39" s="131">
        <f>SUM(F38)</f>
        <v>74241.02586975</v>
      </c>
      <c r="G39" s="132"/>
      <c r="H39" s="132"/>
      <c r="I39" s="133"/>
      <c r="J39" s="108">
        <v>0.25</v>
      </c>
      <c r="K39" s="109">
        <f>SUM(K31-F39)</f>
        <v>0</v>
      </c>
    </row>
    <row r="40" spans="8:9" ht="15">
      <c r="H40" s="188">
        <f>SUM(D15)</f>
        <v>296964.103479</v>
      </c>
      <c r="I40" s="188"/>
    </row>
    <row r="44" spans="6:8" ht="15">
      <c r="F44" s="112"/>
      <c r="G44" s="112"/>
      <c r="H44" s="112"/>
    </row>
    <row r="45" spans="6:8" ht="15">
      <c r="F45" s="126" t="s">
        <v>838</v>
      </c>
      <c r="G45" s="126"/>
      <c r="H45" s="126"/>
    </row>
    <row r="46" spans="6:8" ht="15">
      <c r="F46" s="127" t="s">
        <v>839</v>
      </c>
      <c r="G46" s="127"/>
      <c r="H46" s="127"/>
    </row>
    <row r="47" spans="6:8" ht="15">
      <c r="F47" s="127" t="s">
        <v>840</v>
      </c>
      <c r="G47" s="127"/>
      <c r="H47" s="127"/>
    </row>
  </sheetData>
  <mergeCells count="61">
    <mergeCell ref="J34:J35"/>
    <mergeCell ref="F35:I35"/>
    <mergeCell ref="F36:I36"/>
    <mergeCell ref="J36:J38"/>
    <mergeCell ref="F37:I37"/>
    <mergeCell ref="F38:I38"/>
    <mergeCell ref="F11:I11"/>
    <mergeCell ref="F12:I12"/>
    <mergeCell ref="F14:I14"/>
    <mergeCell ref="B10:B11"/>
    <mergeCell ref="C10:C11"/>
    <mergeCell ref="D10:D11"/>
    <mergeCell ref="E10:E11"/>
    <mergeCell ref="B12:C12"/>
    <mergeCell ref="E12:E15"/>
    <mergeCell ref="J12:J14"/>
    <mergeCell ref="B13:C13"/>
    <mergeCell ref="F13:I13"/>
    <mergeCell ref="B14:C14"/>
    <mergeCell ref="B15:C15"/>
    <mergeCell ref="J20:J22"/>
    <mergeCell ref="F23:I23"/>
    <mergeCell ref="F31:I31"/>
    <mergeCell ref="F32:I32"/>
    <mergeCell ref="J32:J33"/>
    <mergeCell ref="F33:I33"/>
    <mergeCell ref="J24:J25"/>
    <mergeCell ref="F25:I25"/>
    <mergeCell ref="J26:J27"/>
    <mergeCell ref="F27:I27"/>
    <mergeCell ref="F28:I28"/>
    <mergeCell ref="J28:J30"/>
    <mergeCell ref="F29:I29"/>
    <mergeCell ref="F30:I30"/>
    <mergeCell ref="J16:J17"/>
    <mergeCell ref="F17:I17"/>
    <mergeCell ref="J18:J19"/>
    <mergeCell ref="B2:J2"/>
    <mergeCell ref="B3:J3"/>
    <mergeCell ref="B6:J6"/>
    <mergeCell ref="B7:J7"/>
    <mergeCell ref="B8:B9"/>
    <mergeCell ref="F19:I19"/>
    <mergeCell ref="C8:C9"/>
    <mergeCell ref="D8:D9"/>
    <mergeCell ref="E8:E9"/>
    <mergeCell ref="F8:I8"/>
    <mergeCell ref="J8:J9"/>
    <mergeCell ref="F9:I9"/>
    <mergeCell ref="J10:J11"/>
    <mergeCell ref="F45:H45"/>
    <mergeCell ref="F46:H46"/>
    <mergeCell ref="F47:H47"/>
    <mergeCell ref="F24:I24"/>
    <mergeCell ref="F15:I15"/>
    <mergeCell ref="F16:I16"/>
    <mergeCell ref="F21:I21"/>
    <mergeCell ref="F22:I22"/>
    <mergeCell ref="F20:I20"/>
    <mergeCell ref="F39:I39"/>
    <mergeCell ref="H40:I40"/>
  </mergeCells>
  <printOptions/>
  <pageMargins left="0.511811024" right="0.511811024" top="0.787401575" bottom="0.787401575" header="0.31496062" footer="0.31496062"/>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Praça da Rua Tamoios</dc:title>
  <dc:subject/>
  <dc:creator>Usuário do Windows</dc:creator>
  <cp:keywords/>
  <dc:description/>
  <cp:lastModifiedBy>Alexandre de Almeida Goncalves</cp:lastModifiedBy>
  <cp:lastPrinted>2023-05-15T13:03:20Z</cp:lastPrinted>
  <dcterms:created xsi:type="dcterms:W3CDTF">2023-04-10T21:56:58Z</dcterms:created>
  <dcterms:modified xsi:type="dcterms:W3CDTF">2023-05-15T13:03:50Z</dcterms:modified>
  <cp:category/>
  <cp:version/>
  <cp:contentType/>
  <cp:contentStatus/>
</cp:coreProperties>
</file>