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0730" windowHeight="7950" tabRatio="599" activeTab="0"/>
  </bookViews>
  <sheets>
    <sheet name="MEMORIAL DESCRITIVO, QUANTITATI" sheetId="1" r:id="rId1"/>
    <sheet name="MAPA DE COTAÇÃO" sheetId="2" r:id="rId2"/>
  </sheets>
  <definedNames>
    <definedName name="AREA">#REF!,#REF!,#REF!</definedName>
    <definedName name="AREA1">#REF!,#REF!</definedName>
    <definedName name="lin3x">#REF!,#REF!,#REF!</definedName>
    <definedName name="_xlnm.Print_Area" localSheetId="1">'MAPA DE COTAÇÃO'!$A$8:$Y$55</definedName>
    <definedName name="_xlnm.Print_Titles" localSheetId="1">'MAPA DE COTAÇÃO'!$8:$10,'MAPA DE COTAÇÃO'!$A:$D</definedName>
  </definedNames>
  <calcPr fullCalcOnLoad="1"/>
</workbook>
</file>

<file path=xl/sharedStrings.xml><?xml version="1.0" encoding="utf-8"?>
<sst xmlns="http://schemas.openxmlformats.org/spreadsheetml/2006/main" count="104" uniqueCount="58">
  <si>
    <t>PREFEITURA MUNICIPAL DE CABO FRIO</t>
  </si>
  <si>
    <t>Secretaria Municipal de Educação</t>
  </si>
  <si>
    <t>Diretoria Estrutural</t>
  </si>
  <si>
    <t>Pedido de Equipamentos de Linha Branca para atender as novas Escolas, CENAPES e Reposição das demais Unidades Escolares.</t>
  </si>
  <si>
    <t>Equipamento</t>
  </si>
  <si>
    <t>E.M. JANAÍNA TELLES MARTINS</t>
  </si>
  <si>
    <t>E.M. MARIA SALVADORA SILVA</t>
  </si>
  <si>
    <t>E.M. LUIZ LINDEMBERG</t>
  </si>
  <si>
    <t xml:space="preserve">CENAPES </t>
  </si>
  <si>
    <t>Reposição</t>
  </si>
  <si>
    <t>Total</t>
  </si>
  <si>
    <t>Batedeira Planetária com capacidade de 5 litros, fabricada em chapa de aço com pintura epóxi na cor branca, 110v ou bivolt.</t>
  </si>
  <si>
    <t>Bebedouro coluna para galão, cor branca, água gelada e natural, mínimo 2,8lts de água gelada por hora, bandeja de água removível, compatível com galões de 10 a 20 litros, 02 torneiras, voltagem 110v ou bivolt, certificação do INMETRO.</t>
  </si>
  <si>
    <t>Bebedouro industrial confeccionado em aço inox, 3 torneiras, capacidade de 100 litros, filtro e controle de temperatura da água.</t>
  </si>
  <si>
    <t>Balança eletrônica digital para pesagem de alimento, tipo plataforma, bandeja em aço inoxidável com capacidade de 100kg, fabricada e aferida de acordo com o regulamento técnico metrológico para instrumentos de pessagem, portaria INMETRO nº 236 de 22 de dezembro de 1994, pés reguláveis de borracha, 110v ou bivolt.</t>
  </si>
  <si>
    <t>Fogão industrial  em aço com 6 bocas 40X40 dotado com forno e  torneiras de controle  fixadas em tubos de alimentação. Com grelhas removíveis de ferro fundido para apoio de panelas. Dimensões do corpo ( sem considerar a gambiarra): 1570 mm largura, 1080 mm profundidade, 800 mm altura.Dimensões máximas externas (com gambiarra): 1820 mm largura, 1330mm profundidade. Dimensões internas mínimas do forno: 540 mm largura, 660 mm profundidade, 310 mm altura. Garantia mínima do fornecedor 12 meses.</t>
  </si>
  <si>
    <t>Fogão industrial 4 bocas 40X40 ,com forno, queimadores simples e duplos, grelhas em ferro fundido, bandeja coletora de resíduos, estrutura de cantoneiras de aço, forno revestido com lã de vidro (interno), tipo de gás GLP. Garantia mínima do fornecedor 12 meses.</t>
  </si>
  <si>
    <t>Freezer horizontal, com capacidade de 305 litros, com  1  tampa. Freezer tipo monobloco revestido interna e externamente em chapa de aço pintada em pó na cor branca. Isolamento interno  em espuma  poliuretano injetado. Com fechadura. 915mm x 1055mm x 763mm. 110v ou bivolt</t>
  </si>
  <si>
    <t>Freezer horizontal, com capacidade de 477 litros, com  2  tampas. Freezer tipo monobloco revestido interna e externamente em chapa de aço pintada em pó na cor branca. Isolamento interno  em espuma  poliuretano injetado. Com fechadura. 915mm x 1555mm x 763mm. 110v ou bivolt.</t>
  </si>
  <si>
    <t>Geladeira Vertical duplex com sistema de refrigeração frost free, com capacidade total mínima de 459 litros. Material externo tipo monobloco revestido em chapa de aço galvanizada com acabamento em pintura eletrostática ( a pó), poliéster na cor branca. Sistema de isolamento térmico em espuma de poliuretano injetável. 110V.</t>
  </si>
  <si>
    <t>Geladeira com 1 porta, capacidade de 240 litros, com controle de temperatura, iluminação interna, 110v ou bivolt.</t>
  </si>
  <si>
    <t>Liquidificador Industrial em aço inox com capacidade de 8 litros , com copo removível, 110v ou bivolt.</t>
  </si>
  <si>
    <t>Máquina de lavar roupas, tipo automática, cor branca, capacidade 15 Kg de roupas, com as funções: lavagem rápida, turbo, enxágue, centrifugação. Dispenser para sabão, alvejante, amaciante. Mínimo de 5 níveis de água. Alças laterais para transporte, painel de controle mecânico, cesto em polipropileno especial. Velocidade aproximada de centrifugação: 760 RPM.  Voltagem: 110v ou bivolt.</t>
  </si>
  <si>
    <t>Secadora de Roupas , tipo automática, cor branca, capacidade de no mínimo 10 Kg de roupas, com pelo menos 6  programas de secagem divididos de acordo com o tempo de secagem, tipo de tecido e quantidade de roupa. Potência de no mínimo 2000 Watts. Alças laterais para transporte, painel de controle mecânico,  e cesto de aço inox. Temperatura máxima do Ciclo Delicado em 45º C e máxima do Ciclo Normal em 60º C.  Voltagem: 110v ou bivolt.</t>
  </si>
  <si>
    <t xml:space="preserve"> MAPA  CONSOLIDADO  DE COTAÇÕES</t>
  </si>
  <si>
    <t>DATA DO ORÇAMENTO</t>
  </si>
  <si>
    <t>-</t>
  </si>
  <si>
    <t>MÉDIA</t>
  </si>
  <si>
    <t>1º QUARTIL</t>
  </si>
  <si>
    <t>MEDIANA</t>
  </si>
  <si>
    <t>MENOR PREÇO</t>
  </si>
  <si>
    <t>MODA</t>
  </si>
  <si>
    <t>DESVIO PADRÃO</t>
  </si>
  <si>
    <t>COEFICIENTE DE VARIAÇÃO</t>
  </si>
  <si>
    <t>MÉDIA + DESVIO PADRÃO</t>
  </si>
  <si>
    <t>MÉDIA - DESVIO PADRÃO</t>
  </si>
  <si>
    <t>EMPRESA</t>
  </si>
  <si>
    <t>BANCO DE PREÇOS</t>
  </si>
  <si>
    <t xml:space="preserve">COMPRAS NET </t>
  </si>
  <si>
    <t>J.V.M. SENOS TRANSPORTE E TURISMO-ME</t>
  </si>
  <si>
    <t>EXPRESSO - Formato tablóide</t>
  </si>
  <si>
    <t>ITEM</t>
  </si>
  <si>
    <t>ESPECIFICAÇÃO</t>
  </si>
  <si>
    <t>UNID</t>
  </si>
  <si>
    <t>QUANT</t>
  </si>
  <si>
    <t>PREÇO UNITÁRIO</t>
  </si>
  <si>
    <t>SOMATÓRIO</t>
  </si>
  <si>
    <t>DIFERENÇA</t>
  </si>
  <si>
    <t>total mediana</t>
  </si>
  <si>
    <t>Total média</t>
  </si>
  <si>
    <t/>
  </si>
  <si>
    <t>Fogão industrial central em aço com 6 bocas 40X40 dotado com forno e  torneiras de controle  fixadas em tubos de alimentação. Com grelhas removíveis de ferro fundido para apoio de panelas. Dimensões do corpo ( sem considerar a gambiarra): 1570 mm largura, 1080 mm profundidade, 800 mm altura.Dimensões máximas externas (com gambiarra): 1820 mm largura, 1330mm profundidade. Dimensões internas mínimas do forno: 540 mm largura, 660 mm profundidade, 310 mm altura. Garantia mínima do fornecedor 12 meses.</t>
  </si>
  <si>
    <t>UNID.</t>
  </si>
  <si>
    <t>_____________________________________</t>
  </si>
  <si>
    <t>_______________________________________</t>
  </si>
  <si>
    <t>Data de elaboração: 18/04/2019</t>
  </si>
  <si>
    <t>Responsável pela elaboração e pesquisa de mercado</t>
  </si>
  <si>
    <t xml:space="preserve">                                      Revisão</t>
  </si>
</sst>
</file>

<file path=xl/styles.xml><?xml version="1.0" encoding="utf-8"?>
<styleSheet xmlns="http://schemas.openxmlformats.org/spreadsheetml/2006/main">
  <numFmts count="21">
    <numFmt numFmtId="5" formatCode="#,##0\ &quot;R$&quot;;\-#,##0\ &quot;R$&quot;"/>
    <numFmt numFmtId="6" formatCode="#,##0\ &quot;R$&quot;;[Red]\-#,##0\ &quot;R$&quot;"/>
    <numFmt numFmtId="7" formatCode="#,##0.00\ &quot;R$&quot;;\-#,##0.00\ &quot;R$&quot;"/>
    <numFmt numFmtId="8" formatCode="#,##0.00\ &quot;R$&quot;;[Red]\-#,##0.00\ &quot;R$&quot;"/>
    <numFmt numFmtId="42" formatCode="_-* #,##0\ &quot;R$&quot;_-;\-* #,##0\ &quot;R$&quot;_-;_-* &quot;-&quot;\ &quot;R$&quot;_-;_-@_-"/>
    <numFmt numFmtId="41" formatCode="_-* #,##0\ _R_$_-;\-* #,##0\ _R_$_-;_-* &quot;-&quot;\ _R_$_-;_-@_-"/>
    <numFmt numFmtId="44" formatCode="_-* #,##0.00\ &quot;R$&quot;_-;\-* #,##0.00\ &quot;R$&quot;_-;_-* &quot;-&quot;??\ &quot;R$&quot;_-;_-@_-"/>
    <numFmt numFmtId="43" formatCode="_-* #,##0.00\ _R_$_-;\-* #,##0.00\ _R_$_-;_-* &quot;-&quot;??\ _R_$_-;_-@_-"/>
    <numFmt numFmtId="164" formatCode="_(* #,##0_);_(* \(#,##0\);_(* &quot;-&quot;_);_(@_)"/>
    <numFmt numFmtId="165" formatCode="_(* #,##0.00_);_(* \(#,##0.00\);_(* &quot;-&quot;??_);_(@_)"/>
    <numFmt numFmtId="166" formatCode="_(&quot;Cr$&quot;* #,##0_);_(&quot;Cr$&quot;* \(#,##0\);_(&quot;Cr$&quot;* &quot;-&quot;_);_(@_)"/>
    <numFmt numFmtId="167" formatCode="_(&quot;Cr$&quot;* #,##0.00_);_(&quot;Cr$&quot;* \(#,##0.00\);_(&quot;Cr$&quot;* &quot;-&quot;??_);_(@_)"/>
    <numFmt numFmtId="168" formatCode="000"/>
    <numFmt numFmtId="169" formatCode="00"/>
    <numFmt numFmtId="170" formatCode="000&quot;/98&quot;"/>
    <numFmt numFmtId="171" formatCode="_([$€]* #,##0.00_);_([$€]* \(#,##0.00\);_([$€]* &quot;-&quot;??_);_(@_)"/>
    <numFmt numFmtId="172" formatCode="&quot;R$&quot;\ #,##0.00"/>
    <numFmt numFmtId="9" formatCode="0%"/>
    <numFmt numFmtId="3" formatCode="#,##0"/>
    <numFmt numFmtId="4" formatCode="#,##0.00"/>
    <numFmt numFmtId="14" formatCode="M/D/YYYY"/>
  </numFmts>
  <fonts count="36">
    <font>
      <sz val="10"/>
      <color indexed="8"/>
      <name val="Arial"/>
      <family val="0"/>
    </font>
    <font>
      <b/>
      <sz val="10"/>
      <color indexed="8"/>
      <name val="Arial"/>
      <family val="0"/>
    </font>
    <font>
      <b/>
      <sz val="11"/>
      <color indexed="8"/>
      <name val="Arial"/>
      <family val="0"/>
    </font>
    <font>
      <b/>
      <sz val="12"/>
      <color indexed="8"/>
      <name val="Arial"/>
      <family val="0"/>
    </font>
    <font>
      <sz val="12"/>
      <color indexed="8"/>
      <name val="Arial"/>
      <family val="0"/>
    </font>
    <font>
      <i/>
      <sz val="11"/>
      <color indexed="8"/>
      <name val="Arial"/>
      <family val="0"/>
    </font>
    <font>
      <sz val="14"/>
      <color indexed="8"/>
      <name val="Arial"/>
      <family val="0"/>
    </font>
    <font>
      <u val="single"/>
      <sz val="7.5"/>
      <color indexed="12"/>
      <name val="Arial"/>
      <family val="0"/>
    </font>
    <font>
      <u val="single"/>
      <sz val="7.5"/>
      <color indexed="20"/>
      <name val="Arial"/>
      <family val="0"/>
    </font>
    <font>
      <b/>
      <sz val="14"/>
      <color indexed="8"/>
      <name val="Times New Roman"/>
      <family val="0"/>
    </font>
    <font>
      <sz val="11"/>
      <color indexed="8"/>
      <name val="Calibri"/>
      <family val="0"/>
    </font>
    <font>
      <sz val="11"/>
      <color indexed="9"/>
      <name val="Calibri"/>
      <family val="0"/>
    </font>
    <font>
      <sz val="11"/>
      <color indexed="17"/>
      <name val="Calibri"/>
      <family val="0"/>
    </font>
    <font>
      <b/>
      <sz val="11"/>
      <color indexed="10"/>
      <name val="Calibri"/>
      <family val="0"/>
    </font>
    <font>
      <b/>
      <sz val="11"/>
      <color indexed="9"/>
      <name val="Calibri"/>
      <family val="0"/>
    </font>
    <font>
      <sz val="11"/>
      <color indexed="10"/>
      <name val="Calibri"/>
      <family val="0"/>
    </font>
    <font>
      <sz val="11"/>
      <color indexed="62"/>
      <name val="Calibri"/>
      <family val="0"/>
    </font>
    <font>
      <sz val="11"/>
      <color indexed="20"/>
      <name val="Calibri"/>
      <family val="0"/>
    </font>
    <font>
      <sz val="11"/>
      <color indexed="19"/>
      <name val="Calibri"/>
      <family val="0"/>
    </font>
    <font>
      <b/>
      <sz val="11"/>
      <color indexed="63"/>
      <name val="Calibri"/>
      <family val="0"/>
    </font>
    <font>
      <i/>
      <sz val="11"/>
      <color indexed="23"/>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b/>
      <sz val="11"/>
      <color indexed="8"/>
      <name val="Calibri"/>
      <family val="0"/>
    </font>
    <font>
      <sz val="12"/>
      <color indexed="8"/>
      <name val="Calibri"/>
      <family val="0"/>
    </font>
    <font>
      <b/>
      <sz val="16"/>
      <color indexed="8"/>
      <name val="Cambria"/>
      <family val="0"/>
    </font>
    <font>
      <sz val="12"/>
      <color indexed="8"/>
      <name val="Times New Roman"/>
      <family val="0"/>
    </font>
    <font>
      <b/>
      <sz val="12"/>
      <color indexed="8"/>
      <name val="Times New Roman"/>
      <family val="0"/>
    </font>
    <font>
      <i/>
      <sz val="12"/>
      <color indexed="8"/>
      <name val="Times New Roman"/>
      <family val="0"/>
    </font>
    <font>
      <b/>
      <sz val="11"/>
      <color indexed="8"/>
      <name val="Times New Roman"/>
      <family val="0"/>
    </font>
    <font>
      <b/>
      <sz val="9"/>
      <color indexed="8"/>
      <name val="Times New Roman"/>
      <family val="0"/>
    </font>
    <font>
      <b/>
      <sz val="10"/>
      <color indexed="8"/>
      <name val="Times New Roman"/>
      <family val="0"/>
    </font>
    <font>
      <sz val="9"/>
      <color indexed="8"/>
      <name val="Arial"/>
      <family val="0"/>
    </font>
    <font>
      <sz val="11"/>
      <color indexed="8"/>
      <name val="Times New Roman"/>
      <family val="0"/>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65"/>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ck"/>
      <bottom style="thin"/>
    </border>
    <border>
      <left>
        <color indexed="63"/>
      </left>
      <right style="thin"/>
      <top style="thick"/>
      <bottom style="thin"/>
    </border>
    <border>
      <left>
        <color indexed="63"/>
      </left>
      <right style="medium"/>
      <top style="thick"/>
      <bottom style="thin"/>
    </border>
    <border>
      <left style="thin"/>
      <right>
        <color indexed="63"/>
      </right>
      <top style="thin"/>
      <bottom style="thin"/>
    </border>
    <border>
      <left style="thin"/>
      <right style="thin"/>
      <top style="medium"/>
      <bottom style="thin"/>
    </border>
    <border>
      <left style="thin"/>
      <right>
        <color indexed="63"/>
      </right>
      <top style="medium"/>
      <bottom style="thin"/>
    </border>
    <border>
      <left style="thin"/>
      <right>
        <color indexed="63"/>
      </right>
      <top style="thin"/>
      <bottom style="thick"/>
    </border>
    <border>
      <left>
        <color indexed="63"/>
      </left>
      <right style="thin"/>
      <top style="thin"/>
      <bottom style="thin"/>
    </border>
    <border>
      <left style="thin"/>
      <right style="medium"/>
      <top style="thin"/>
      <bottom style="thin"/>
    </border>
    <border>
      <left style="thin"/>
      <right>
        <color indexed="63"/>
      </right>
      <top>
        <color indexed="63"/>
      </top>
      <bottom style="thick"/>
    </border>
    <border>
      <left>
        <color indexed="63"/>
      </left>
      <right style="thin"/>
      <top>
        <color indexed="63"/>
      </top>
      <bottom style="thick"/>
    </border>
    <border>
      <left style="thin"/>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color indexed="63"/>
      </bottom>
    </border>
    <border>
      <left style="thin"/>
      <right style="thin"/>
      <top>
        <color indexed="63"/>
      </top>
      <bottom style="thin"/>
    </border>
    <border>
      <left style="thick"/>
      <right style="thin"/>
      <top style="medium"/>
      <bottom>
        <color indexed="63"/>
      </bottom>
    </border>
    <border>
      <left style="thick"/>
      <right style="thin"/>
      <top>
        <color indexed="63"/>
      </top>
      <bottom>
        <color indexed="63"/>
      </bottom>
    </border>
    <border>
      <left>
        <color indexed="63"/>
      </left>
      <right style="thin"/>
      <top style="medium"/>
      <bottom style="thin"/>
    </border>
    <border>
      <left>
        <color indexed="63"/>
      </left>
      <right style="thin"/>
      <top style="thin"/>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2" fillId="6" borderId="0" applyNumberFormat="0" applyBorder="0" applyAlignment="0" applyProtection="0"/>
    <xf numFmtId="0" fontId="13" fillId="11" borderId="1" applyNumberFormat="0" applyAlignment="0" applyProtection="0"/>
    <xf numFmtId="0" fontId="14" fillId="12" borderId="2" applyNumberFormat="0" applyAlignment="0" applyProtection="0"/>
    <xf numFmtId="0" fontId="15" fillId="0" borderId="3" applyNumberFormat="0" applyFill="0" applyAlignment="0" applyProtection="0"/>
    <xf numFmtId="0" fontId="11" fillId="1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6" fillId="7" borderId="1" applyNumberFormat="0" applyAlignment="0" applyProtection="0"/>
    <xf numFmtId="171"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7" fillId="17"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8"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9" fillId="11" borderId="5" applyNumberFormat="0" applyAlignment="0" applyProtection="0"/>
    <xf numFmtId="164" fontId="0" fillId="0" borderId="0" applyFon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165" fontId="0" fillId="0" borderId="0" applyFont="0" applyFill="0" applyBorder="0" applyAlignment="0" applyProtection="0"/>
  </cellStyleXfs>
  <cellXfs count="142">
    <xf numFmtId="0" fontId="0" fillId="0" borderId="0" xfId="0" applyAlignment="1">
      <alignment/>
    </xf>
    <xf numFmtId="0" fontId="0" fillId="0" borderId="0" xfId="0" applyAlignment="1">
      <alignment/>
    </xf>
    <xf numFmtId="0" fontId="15" fillId="0" borderId="0" xfId="0" applyAlignment="1">
      <alignment/>
    </xf>
    <xf numFmtId="168" fontId="0" fillId="0" borderId="0" xfId="0" applyAlignment="1">
      <alignment horizontal="justify" vertical="center" wrapText="1"/>
    </xf>
    <xf numFmtId="168" fontId="4" fillId="0" borderId="0" xfId="0" applyAlignment="1">
      <alignment horizontal="justify" vertical="center" wrapText="1"/>
    </xf>
    <xf numFmtId="0" fontId="0" fillId="0" borderId="10" xfId="0" applyAlignment="1">
      <alignment vertical="center" wrapText="1"/>
    </xf>
    <xf numFmtId="0" fontId="4" fillId="0" borderId="10" xfId="0" applyAlignment="1">
      <alignment horizontal="center" vertical="center" wrapText="1"/>
    </xf>
    <xf numFmtId="0" fontId="4" fillId="0" borderId="10" xfId="0" applyAlignment="1" quotePrefix="1">
      <alignment horizontal="center" vertical="center" wrapText="1"/>
    </xf>
    <xf numFmtId="0" fontId="5" fillId="0" borderId="10" xfId="0" applyAlignment="1">
      <alignment horizontal="center" vertical="center" wrapText="1"/>
    </xf>
    <xf numFmtId="0" fontId="0" fillId="0" borderId="0" xfId="0" applyAlignment="1">
      <alignment horizontal="centerContinuous" vertical="center" wrapText="1"/>
    </xf>
    <xf numFmtId="169" fontId="0" fillId="0" borderId="0" xfId="0" applyAlignment="1">
      <alignment horizontal="centerContinuous" vertical="center" wrapText="1"/>
    </xf>
    <xf numFmtId="170" fontId="0" fillId="0" borderId="0" xfId="0" applyAlignment="1">
      <alignment horizontal="centerContinuous" vertical="center" wrapText="1"/>
    </xf>
    <xf numFmtId="0" fontId="0" fillId="0" borderId="0" xfId="0" applyAlignment="1">
      <alignment vertical="center" wrapText="1"/>
    </xf>
    <xf numFmtId="0" fontId="4" fillId="0" borderId="0" xfId="0" applyAlignment="1">
      <alignment vertical="center" wrapText="1"/>
    </xf>
    <xf numFmtId="169" fontId="0" fillId="0" borderId="0" xfId="0" applyAlignment="1">
      <alignment horizontal="center" vertical="center" wrapText="1"/>
    </xf>
    <xf numFmtId="0" fontId="0" fillId="0" borderId="0" xfId="0" applyAlignment="1">
      <alignment horizontal="center" vertical="center" wrapText="1"/>
    </xf>
    <xf numFmtId="3" fontId="0" fillId="0" borderId="0" xfId="0" applyAlignment="1">
      <alignment horizontal="center" vertical="center" wrapText="1"/>
    </xf>
    <xf numFmtId="168" fontId="0" fillId="0" borderId="0" xfId="0" applyAlignment="1">
      <alignment horizontal="center" vertical="center" wrapText="1"/>
    </xf>
    <xf numFmtId="168" fontId="2" fillId="2" borderId="11" xfId="0" applyAlignment="1">
      <alignment horizontal="center" vertical="center" wrapText="1"/>
    </xf>
    <xf numFmtId="4" fontId="2" fillId="2" borderId="12" xfId="0" applyAlignment="1">
      <alignment horizontal="center" vertical="center" wrapText="1"/>
    </xf>
    <xf numFmtId="4" fontId="2" fillId="2" borderId="11" xfId="0" applyAlignment="1">
      <alignment horizontal="center" vertical="center" wrapText="1"/>
    </xf>
    <xf numFmtId="4" fontId="2" fillId="2" borderId="13" xfId="0" applyAlignment="1">
      <alignment horizontal="center" vertical="center" wrapText="1"/>
    </xf>
    <xf numFmtId="168" fontId="6" fillId="11" borderId="10" xfId="0" applyAlignment="1">
      <alignment horizontal="center" vertical="center" wrapText="1"/>
    </xf>
    <xf numFmtId="4" fontId="3" fillId="0" borderId="14" xfId="0" applyAlignment="1">
      <alignment horizontal="center" vertical="center" wrapText="1"/>
    </xf>
    <xf numFmtId="14" fontId="4" fillId="0" borderId="15" xfId="0" applyAlignment="1">
      <alignment horizontal="center" vertical="center" wrapText="1"/>
    </xf>
    <xf numFmtId="14" fontId="4" fillId="0" borderId="16" xfId="0" applyAlignment="1">
      <alignment horizontal="center" vertical="center" wrapText="1"/>
    </xf>
    <xf numFmtId="4" fontId="3" fillId="0" borderId="10" xfId="0" applyAlignment="1">
      <alignment horizontal="center" vertical="center" wrapText="1"/>
    </xf>
    <xf numFmtId="4" fontId="3" fillId="0" borderId="17" xfId="0" applyAlignment="1">
      <alignment horizontal="center" vertical="center" wrapText="1"/>
    </xf>
    <xf numFmtId="172" fontId="4" fillId="0" borderId="10" xfId="0" applyAlignment="1">
      <alignment horizontal="right" vertical="center" wrapText="1"/>
    </xf>
    <xf numFmtId="172" fontId="4" fillId="0" borderId="10" xfId="0" applyAlignment="1">
      <alignment horizontal="center" vertical="center" wrapText="1"/>
    </xf>
    <xf numFmtId="172" fontId="4" fillId="0" borderId="18" xfId="64" applyAlignment="1">
      <alignment horizontal="center" vertical="center" wrapText="1"/>
    </xf>
    <xf numFmtId="172" fontId="4" fillId="0" borderId="10" xfId="64" applyAlignment="1">
      <alignment horizontal="center" vertical="center" wrapText="1"/>
    </xf>
    <xf numFmtId="172" fontId="4" fillId="0" borderId="10" xfId="0" applyAlignment="1">
      <alignment horizontal="center" vertical="center" wrapText="1"/>
    </xf>
    <xf numFmtId="172" fontId="4" fillId="0" borderId="19" xfId="64" applyAlignment="1">
      <alignment horizontal="center" vertical="center" wrapText="1"/>
    </xf>
    <xf numFmtId="172" fontId="4" fillId="0" borderId="10" xfId="0" applyAlignment="1">
      <alignment horizontal="right" vertical="center" wrapText="1"/>
    </xf>
    <xf numFmtId="172" fontId="4" fillId="11" borderId="10" xfId="0" applyAlignment="1">
      <alignment horizontal="right" vertical="center" wrapText="1"/>
    </xf>
    <xf numFmtId="168" fontId="4" fillId="11" borderId="10" xfId="0" applyAlignment="1">
      <alignment horizontal="center" vertical="center" wrapText="1"/>
    </xf>
    <xf numFmtId="168" fontId="6" fillId="11" borderId="10" xfId="0" applyAlignment="1">
      <alignment horizontal="left" vertical="center" wrapText="1"/>
    </xf>
    <xf numFmtId="0" fontId="0" fillId="0" borderId="20" xfId="0" applyAlignment="1">
      <alignment horizontal="left" vertical="center" wrapText="1"/>
    </xf>
    <xf numFmtId="168" fontId="1" fillId="0" borderId="21" xfId="0" applyAlignment="1">
      <alignment horizontal="left" vertical="center" wrapText="1"/>
    </xf>
    <xf numFmtId="168" fontId="1" fillId="0" borderId="22" xfId="0" applyAlignment="1">
      <alignment horizontal="left" vertical="center" wrapText="1"/>
    </xf>
    <xf numFmtId="168" fontId="0" fillId="0" borderId="23" xfId="0" applyAlignment="1">
      <alignment horizontal="left" vertical="center" wrapText="1"/>
    </xf>
    <xf numFmtId="168" fontId="0" fillId="0" borderId="0" xfId="0" applyAlignment="1">
      <alignment horizontal="left" vertical="center" wrapText="1"/>
    </xf>
    <xf numFmtId="0" fontId="9" fillId="0" borderId="0" xfId="0" applyAlignment="1">
      <alignment horizontal="center" vertical="center" wrapText="1"/>
    </xf>
    <xf numFmtId="0" fontId="1" fillId="18" borderId="24" xfId="0" applyAlignment="1">
      <alignment horizontal="center" vertical="center" wrapText="1"/>
    </xf>
    <xf numFmtId="0" fontId="1" fillId="18" borderId="25" xfId="0" applyAlignment="1">
      <alignment horizontal="center" vertical="center" wrapText="1"/>
    </xf>
    <xf numFmtId="0" fontId="1" fillId="8" borderId="24" xfId="0" applyAlignment="1">
      <alignment horizontal="center" vertical="center" wrapText="1"/>
    </xf>
    <xf numFmtId="0" fontId="1" fillId="8" borderId="25" xfId="0" applyAlignment="1">
      <alignment horizontal="center" vertical="center" wrapText="1"/>
    </xf>
    <xf numFmtId="0" fontId="1" fillId="10" borderId="26" xfId="0" applyAlignment="1">
      <alignment horizontal="center" vertical="center" wrapText="1"/>
    </xf>
    <xf numFmtId="0" fontId="1" fillId="10" borderId="27" xfId="0" applyAlignment="1">
      <alignment horizontal="center" vertical="center" wrapText="1"/>
    </xf>
    <xf numFmtId="0" fontId="1" fillId="10" borderId="24" xfId="0" applyAlignment="1">
      <alignment horizontal="center" vertical="center" wrapText="1"/>
    </xf>
    <xf numFmtId="0" fontId="1" fillId="10" borderId="25" xfId="0" applyAlignment="1">
      <alignment horizontal="center" vertical="center" wrapText="1"/>
    </xf>
    <xf numFmtId="172" fontId="4" fillId="0" borderId="28" xfId="0" applyAlignment="1">
      <alignment horizontal="center" vertical="center" wrapText="1"/>
    </xf>
    <xf numFmtId="172" fontId="4" fillId="0" borderId="29" xfId="0" applyAlignment="1">
      <alignment horizontal="center" vertical="center" wrapText="1"/>
    </xf>
    <xf numFmtId="0" fontId="1" fillId="7" borderId="30" xfId="0" applyAlignment="1">
      <alignment horizontal="center" vertical="center" wrapText="1"/>
    </xf>
    <xf numFmtId="0" fontId="1" fillId="7" borderId="31" xfId="0" applyAlignment="1">
      <alignment horizontal="center" vertical="center" wrapText="1"/>
    </xf>
    <xf numFmtId="0" fontId="1" fillId="19" borderId="24" xfId="0" applyAlignment="1">
      <alignment horizontal="center" vertical="center" wrapText="1"/>
    </xf>
    <xf numFmtId="0" fontId="1" fillId="19" borderId="25" xfId="0" applyAlignment="1">
      <alignment horizontal="center" vertical="center" wrapText="1"/>
    </xf>
    <xf numFmtId="0" fontId="1" fillId="20" borderId="24" xfId="0" applyAlignment="1">
      <alignment horizontal="center" vertical="center" wrapText="1"/>
    </xf>
    <xf numFmtId="0" fontId="1" fillId="20" borderId="25" xfId="0" applyAlignment="1">
      <alignment horizontal="center" vertical="center" wrapText="1"/>
    </xf>
    <xf numFmtId="0" fontId="1" fillId="21" borderId="24" xfId="0" applyAlignment="1">
      <alignment horizontal="center" vertical="center" wrapText="1"/>
    </xf>
    <xf numFmtId="0" fontId="1" fillId="21" borderId="25" xfId="0" applyAlignment="1">
      <alignment horizontal="center" vertical="center" wrapText="1"/>
    </xf>
    <xf numFmtId="0" fontId="1" fillId="15" borderId="26" xfId="0" applyAlignment="1">
      <alignment horizontal="center" vertical="center" wrapText="1"/>
    </xf>
    <xf numFmtId="0" fontId="1" fillId="15" borderId="27" xfId="0" applyAlignment="1">
      <alignment horizontal="center" vertical="center" wrapText="1"/>
    </xf>
    <xf numFmtId="168" fontId="4" fillId="0" borderId="0" xfId="0" applyAlignment="1">
      <alignment horizontal="center" vertical="center" wrapText="1"/>
    </xf>
    <xf numFmtId="0" fontId="4" fillId="0" borderId="0" xfId="0" applyAlignment="1">
      <alignment horizontal="center" vertical="center" wrapText="1"/>
    </xf>
    <xf numFmtId="0" fontId="26" fillId="0" borderId="0" xfId="0" applyAlignment="1">
      <alignment horizontal="center" vertical="center" wrapText="1"/>
    </xf>
    <xf numFmtId="0" fontId="27" fillId="0" borderId="0" xfId="0" applyAlignment="1">
      <alignment horizontal="center" vertical="center" wrapText="1"/>
    </xf>
    <xf numFmtId="0" fontId="2" fillId="0" borderId="16" xfId="0" applyAlignment="1">
      <alignment horizontal="center" vertical="center" wrapText="1"/>
    </xf>
    <xf numFmtId="0" fontId="2" fillId="0" borderId="32" xfId="0" applyAlignment="1">
      <alignment horizontal="center" vertical="center" wrapText="1"/>
    </xf>
    <xf numFmtId="0" fontId="2" fillId="0" borderId="17" xfId="0" applyAlignment="1">
      <alignment horizontal="left" vertical="center" wrapText="1"/>
    </xf>
    <xf numFmtId="0" fontId="2" fillId="0" borderId="33" xfId="0" applyAlignment="1">
      <alignment horizontal="left" vertical="center" wrapText="1"/>
    </xf>
    <xf numFmtId="0" fontId="10" fillId="0" borderId="0" xfId="0" applyAlignment="1">
      <alignment/>
    </xf>
    <xf numFmtId="0" fontId="28" fillId="0" borderId="0" xfId="0" applyAlignment="1">
      <alignment horizontal="center" vertical="center"/>
    </xf>
    <xf numFmtId="0" fontId="29" fillId="0" borderId="0" xfId="0" applyAlignment="1">
      <alignment horizontal="center" vertical="center"/>
    </xf>
    <xf numFmtId="0" fontId="30" fillId="0" borderId="0" xfId="0" applyAlignment="1">
      <alignment horizontal="center" vertical="center"/>
    </xf>
    <xf numFmtId="0" fontId="31" fillId="0" borderId="0" xfId="0" applyAlignment="1">
      <alignment horizontal="center" vertical="center" wrapText="1"/>
    </xf>
    <xf numFmtId="0" fontId="10" fillId="0" borderId="10" xfId="0" applyAlignment="1">
      <alignment/>
    </xf>
    <xf numFmtId="0" fontId="29" fillId="0" borderId="10" xfId="0" applyAlignment="1">
      <alignment horizontal="center" vertical="center"/>
    </xf>
    <xf numFmtId="0" fontId="32" fillId="0" borderId="10" xfId="0" applyAlignment="1">
      <alignment horizontal="center" vertical="center" textRotation="90" wrapText="1"/>
    </xf>
    <xf numFmtId="0" fontId="32" fillId="0" borderId="10" xfId="0" applyAlignment="1">
      <alignment horizontal="center" vertical="center"/>
    </xf>
    <xf numFmtId="0" fontId="33" fillId="0" borderId="10" xfId="0" applyAlignment="1">
      <alignment horizontal="center" vertical="center"/>
    </xf>
    <xf numFmtId="0" fontId="34" fillId="0" borderId="14" xfId="0" applyAlignment="1">
      <alignment horizontal="left" vertical="top" wrapText="1"/>
    </xf>
    <xf numFmtId="0" fontId="28" fillId="0" borderId="10" xfId="0" applyAlignment="1">
      <alignment horizontal="center" vertical="center"/>
    </xf>
    <xf numFmtId="0" fontId="34" fillId="0" borderId="10" xfId="0" applyAlignment="1">
      <alignment horizontal="left" vertical="top" wrapText="1"/>
    </xf>
    <xf numFmtId="0" fontId="34" fillId="0" borderId="28" xfId="0" applyAlignment="1">
      <alignment horizontal="left" vertical="top" wrapText="1"/>
    </xf>
    <xf numFmtId="0" fontId="28" fillId="0" borderId="28" xfId="0" applyAlignment="1">
      <alignment horizontal="center" vertical="center"/>
    </xf>
    <xf numFmtId="0" fontId="29" fillId="0" borderId="28" xfId="0" applyAlignment="1">
      <alignment horizontal="center" vertical="center"/>
    </xf>
    <xf numFmtId="0" fontId="34" fillId="0" borderId="10" xfId="0" applyAlignment="1">
      <alignment horizontal="justify" vertical="center" wrapText="1"/>
    </xf>
    <xf numFmtId="0" fontId="25" fillId="0" borderId="0" xfId="0" applyAlignment="1">
      <alignment horizontal="center" vertical="center"/>
    </xf>
    <xf numFmtId="0" fontId="35" fillId="0" borderId="0" xfId="0" applyAlignment="1">
      <alignment/>
    </xf>
    <xf numFmtId="0" fontId="35" fillId="0" borderId="0" xfId="0" applyAlignment="1">
      <alignment horizontal="center" vertical="center"/>
    </xf>
    <xf numFmtId="0" fontId="35" fillId="0" borderId="0" xfId="0" applyAlignment="1">
      <alignment horizontal="center" vertical="top" wrapText="1"/>
    </xf>
    <xf numFmtId="0" fontId="10" fillId="2" borderId="0" xfId="16" applyAlignment="1">
      <alignment/>
    </xf>
    <xf numFmtId="0" fontId="10" fillId="3" borderId="0" xfId="17" applyAlignment="1">
      <alignment/>
    </xf>
    <xf numFmtId="0" fontId="10" fillId="4" borderId="0" xfId="18" applyAlignment="1">
      <alignment/>
    </xf>
    <xf numFmtId="0" fontId="10" fillId="5" borderId="0" xfId="19" applyAlignment="1">
      <alignment/>
    </xf>
    <xf numFmtId="0" fontId="10" fillId="6" borderId="0" xfId="20" applyAlignment="1">
      <alignment/>
    </xf>
    <xf numFmtId="0" fontId="10" fillId="4" borderId="0" xfId="21" applyAlignment="1">
      <alignment/>
    </xf>
    <xf numFmtId="0" fontId="10" fillId="6" borderId="0" xfId="22" applyAlignment="1">
      <alignment/>
    </xf>
    <xf numFmtId="0" fontId="10" fillId="3" borderId="0" xfId="23" applyAlignment="1">
      <alignment/>
    </xf>
    <xf numFmtId="0" fontId="10" fillId="7" borderId="0" xfId="24" applyAlignment="1">
      <alignment/>
    </xf>
    <xf numFmtId="0" fontId="10" fillId="8" borderId="0" xfId="25" applyAlignment="1">
      <alignment/>
    </xf>
    <xf numFmtId="0" fontId="10" fillId="6" borderId="0" xfId="26" applyAlignment="1">
      <alignment/>
    </xf>
    <xf numFmtId="0" fontId="10" fillId="4" borderId="0" xfId="27" applyAlignment="1">
      <alignment/>
    </xf>
    <xf numFmtId="0" fontId="11" fillId="6" borderId="0" xfId="28" applyAlignment="1">
      <alignment/>
    </xf>
    <xf numFmtId="0" fontId="11" fillId="9" borderId="0" xfId="29" applyAlignment="1">
      <alignment/>
    </xf>
    <xf numFmtId="0" fontId="11" fillId="10" borderId="0" xfId="30" applyAlignment="1">
      <alignment/>
    </xf>
    <xf numFmtId="0" fontId="11" fillId="8" borderId="0" xfId="31" applyAlignment="1">
      <alignment/>
    </xf>
    <xf numFmtId="0" fontId="11" fillId="6" borderId="0" xfId="32" applyAlignment="1">
      <alignment/>
    </xf>
    <xf numFmtId="0" fontId="11" fillId="3" borderId="0" xfId="33" applyAlignment="1">
      <alignment/>
    </xf>
    <xf numFmtId="0" fontId="12" fillId="6" borderId="0" xfId="34" applyAlignment="1">
      <alignment/>
    </xf>
    <xf numFmtId="0" fontId="13" fillId="11" borderId="1" xfId="35" applyAlignment="1">
      <alignment/>
    </xf>
    <xf numFmtId="0" fontId="14" fillId="12" borderId="2" xfId="36" applyAlignment="1">
      <alignment/>
    </xf>
    <xf numFmtId="0" fontId="15" fillId="0" borderId="3" xfId="37" applyAlignment="1">
      <alignment/>
    </xf>
    <xf numFmtId="0" fontId="11" fillId="13" borderId="0" xfId="38" applyAlignment="1">
      <alignment/>
    </xf>
    <xf numFmtId="0" fontId="11" fillId="9" borderId="0" xfId="39" applyAlignment="1">
      <alignment/>
    </xf>
    <xf numFmtId="0" fontId="11" fillId="10" borderId="0" xfId="40" applyAlignment="1">
      <alignment/>
    </xf>
    <xf numFmtId="0" fontId="11" fillId="14" borderId="0" xfId="41" applyAlignment="1">
      <alignment/>
    </xf>
    <xf numFmtId="0" fontId="11" fillId="15" borderId="0" xfId="42" applyAlignment="1">
      <alignment/>
    </xf>
    <xf numFmtId="0" fontId="11" fillId="16" borderId="0" xfId="43" applyAlignment="1">
      <alignment/>
    </xf>
    <xf numFmtId="0" fontId="16" fillId="7" borderId="1" xfId="44" applyAlignment="1">
      <alignment/>
    </xf>
    <xf numFmtId="171" fontId="0" fillId="0" borderId="0" xfId="45" applyAlignment="1">
      <alignment/>
    </xf>
    <xf numFmtId="0" fontId="7" fillId="0" borderId="0" xfId="46" applyAlignment="1">
      <alignment vertical="top"/>
    </xf>
    <xf numFmtId="0" fontId="8" fillId="0" borderId="0" xfId="47" applyAlignment="1">
      <alignment vertical="top"/>
    </xf>
    <xf numFmtId="0" fontId="17" fillId="17" borderId="0" xfId="48" applyAlignment="1">
      <alignment/>
    </xf>
    <xf numFmtId="167" fontId="0" fillId="0" borderId="0" xfId="49" applyAlignment="1">
      <alignment/>
    </xf>
    <xf numFmtId="166" fontId="0" fillId="0" borderId="0" xfId="50" applyAlignment="1">
      <alignment/>
    </xf>
    <xf numFmtId="0" fontId="18" fillId="7" borderId="0" xfId="51" applyAlignment="1">
      <alignment/>
    </xf>
    <xf numFmtId="0" fontId="0" fillId="4" borderId="4" xfId="52" applyAlignment="1">
      <alignment/>
    </xf>
    <xf numFmtId="9" fontId="0" fillId="0" borderId="0" xfId="53" applyAlignment="1">
      <alignment/>
    </xf>
    <xf numFmtId="0" fontId="19" fillId="11" borderId="5" xfId="54" applyAlignment="1">
      <alignment/>
    </xf>
    <xf numFmtId="164" fontId="0" fillId="0" borderId="0" xfId="55" applyAlignment="1">
      <alignment/>
    </xf>
    <xf numFmtId="0" fontId="15" fillId="0" borderId="0" xfId="56" applyAlignment="1">
      <alignment/>
    </xf>
    <xf numFmtId="0" fontId="20" fillId="0" borderId="0" xfId="57" applyAlignment="1">
      <alignment/>
    </xf>
    <xf numFmtId="0" fontId="21" fillId="0" borderId="0" xfId="58" applyAlignment="1">
      <alignment/>
    </xf>
    <xf numFmtId="0" fontId="22" fillId="0" borderId="6" xfId="59" applyAlignment="1">
      <alignment/>
    </xf>
    <xf numFmtId="0" fontId="23" fillId="0" borderId="7" xfId="60" applyAlignment="1">
      <alignment/>
    </xf>
    <xf numFmtId="0" fontId="24" fillId="0" borderId="8" xfId="61" applyAlignment="1">
      <alignment/>
    </xf>
    <xf numFmtId="0" fontId="24" fillId="0" borderId="0" xfId="62" applyAlignment="1">
      <alignment/>
    </xf>
    <xf numFmtId="0" fontId="25" fillId="0" borderId="9" xfId="63" applyAlignment="1">
      <alignment/>
    </xf>
    <xf numFmtId="165" fontId="0" fillId="0" borderId="0" xfId="64" applyAlignment="1">
      <alignment/>
    </xf>
  </cellXfs>
  <cellStyles count="5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Good" xfId="34"/>
    <cellStyle name="Calculation" xfId="35"/>
    <cellStyle name="Check Cell" xfId="36"/>
    <cellStyle name="Linked Cell" xfId="37"/>
    <cellStyle name="Accent1" xfId="38"/>
    <cellStyle name="Accent2" xfId="39"/>
    <cellStyle name="Accent3" xfId="40"/>
    <cellStyle name="Accent4" xfId="41"/>
    <cellStyle name="Accent5" xfId="42"/>
    <cellStyle name="Accent6" xfId="43"/>
    <cellStyle name="Input" xfId="44"/>
    <cellStyle name="Euro" xfId="45"/>
    <cellStyle name="Hyperlink" xfId="46"/>
    <cellStyle name="Followed Hyperlink" xfId="47"/>
    <cellStyle name="Bad" xfId="48"/>
    <cellStyle name="Currency" xfId="49"/>
    <cellStyle name="Currency [0]" xfId="50"/>
    <cellStyle name="Neutral" xfId="51"/>
    <cellStyle name="Note" xfId="52"/>
    <cellStyle name="Percent" xfId="53"/>
    <cellStyle name="Output" xfId="54"/>
    <cellStyle name="Comma [0]" xfId="55"/>
    <cellStyle name="Warning Text" xfId="56"/>
    <cellStyle name="Explanatory Text" xfId="57"/>
    <cellStyle name="Title" xfId="58"/>
    <cellStyle name="Heading 1" xfId="59"/>
    <cellStyle name="Heading 2" xfId="60"/>
    <cellStyle name="Heading 3" xfId="61"/>
    <cellStyle name="Heading 4" xfId="62"/>
    <cellStyle name="Total" xfId="63"/>
    <cellStyle name="Comma" xfId="64"/>
  </cellStyles>
  <dxfs count="1">
    <dxf>
      <fill>
        <patternFill patternType="solid">
          <fgColor rgb="FF000000"/>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1</xdr:col>
      <xdr:colOff>1333500</xdr:colOff>
      <xdr:row>6</xdr:row>
      <xdr:rowOff>28575</xdr:rowOff>
    </xdr:to>
    <xdr:pic>
      <xdr:nvPicPr>
        <xdr:cNvPr id="1" name="Imagem 6"/>
        <xdr:cNvPicPr preferRelativeResize="1">
          <a:picLocks noChangeAspect="1"/>
        </xdr:cNvPicPr>
      </xdr:nvPicPr>
      <xdr:blipFill>
        <a:blip r:embed="rId1"/>
        <a:stretch>
          <a:fillRect/>
        </a:stretch>
      </xdr:blipFill>
      <xdr:spPr>
        <a:xfrm>
          <a:off x="657225" y="28575"/>
          <a:ext cx="1323975" cy="11430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1"/>
  <sheetViews>
    <sheetView tabSelected="1" workbookViewId="0" topLeftCell="A1">
      <selection activeCell="D8" sqref="D8"/>
    </sheetView>
  </sheetViews>
  <sheetFormatPr defaultColWidth="10.00390625" defaultRowHeight="12.75"/>
  <cols>
    <col min="1" max="1" width="3.421875" style="0" customWidth="1"/>
    <col min="2" max="2" width="40.140625" style="0" customWidth="1"/>
    <col min="3" max="3" width="6.8515625" style="0" customWidth="1"/>
    <col min="4" max="4" width="8.28125" style="0" customWidth="1"/>
    <col min="5" max="5" width="7.140625" style="0" customWidth="1"/>
    <col min="6" max="6" width="5.421875" style="0" customWidth="1"/>
    <col min="7" max="7" width="8.28125" style="0" customWidth="1"/>
    <col min="8" max="8" width="5.140625" style="0" customWidth="1"/>
  </cols>
  <sheetData>
    <row r="1" spans="1:13" ht="15.75">
      <c r="A1" s="73" t="s">
        <v>0</v>
      </c>
      <c r="B1" s="73"/>
      <c r="C1" s="73"/>
      <c r="D1" s="73"/>
      <c r="E1" s="73"/>
      <c r="F1" s="73"/>
      <c r="G1" s="73"/>
      <c r="H1" s="73"/>
      <c r="I1" s="72"/>
      <c r="J1" s="72"/>
      <c r="K1" s="72"/>
      <c r="L1" s="72"/>
      <c r="M1" s="72"/>
    </row>
    <row r="2" spans="1:13" ht="15.75">
      <c r="A2" s="74" t="s">
        <v>1</v>
      </c>
      <c r="B2" s="74"/>
      <c r="C2" s="74"/>
      <c r="D2" s="74"/>
      <c r="E2" s="74"/>
      <c r="F2" s="74"/>
      <c r="G2" s="74"/>
      <c r="H2" s="74"/>
      <c r="I2" s="72"/>
      <c r="J2" s="72"/>
      <c r="K2" s="72"/>
      <c r="L2" s="72"/>
      <c r="M2" s="72"/>
    </row>
    <row r="3" spans="1:13" ht="15.75">
      <c r="A3" s="75" t="s">
        <v>2</v>
      </c>
      <c r="B3" s="75"/>
      <c r="C3" s="75"/>
      <c r="D3" s="75"/>
      <c r="E3" s="75"/>
      <c r="F3" s="75"/>
      <c r="G3" s="75"/>
      <c r="H3" s="75"/>
      <c r="I3" s="72"/>
      <c r="J3" s="72"/>
      <c r="K3" s="72"/>
      <c r="L3" s="72"/>
      <c r="M3" s="72"/>
    </row>
    <row r="4" spans="1:13" ht="29.25">
      <c r="A4" s="76" t="s">
        <v>3</v>
      </c>
      <c r="B4" s="76"/>
      <c r="C4" s="76"/>
      <c r="D4" s="76"/>
      <c r="E4" s="76"/>
      <c r="F4" s="76"/>
      <c r="G4" s="76"/>
      <c r="H4" s="76"/>
      <c r="I4" s="72"/>
      <c r="J4" s="72"/>
      <c r="K4" s="72"/>
      <c r="L4" s="72"/>
      <c r="M4" s="72"/>
    </row>
    <row r="5" spans="1:13" ht="68.25" customHeight="1">
      <c r="A5" s="77"/>
      <c r="B5" s="78" t="s">
        <v>4</v>
      </c>
      <c r="C5" s="79" t="s">
        <v>5</v>
      </c>
      <c r="D5" s="79" t="s">
        <v>6</v>
      </c>
      <c r="E5" s="79" t="s">
        <v>7</v>
      </c>
      <c r="F5" s="79" t="s">
        <v>8</v>
      </c>
      <c r="G5" s="79" t="s">
        <v>9</v>
      </c>
      <c r="H5" s="80" t="s">
        <v>10</v>
      </c>
      <c r="I5" s="72"/>
      <c r="J5" s="72"/>
      <c r="K5" s="72"/>
      <c r="L5" s="72"/>
      <c r="M5" s="72"/>
    </row>
    <row r="6" spans="1:13" ht="37.5">
      <c r="A6" s="81">
        <v>1</v>
      </c>
      <c r="B6" s="82" t="s">
        <v>11</v>
      </c>
      <c r="C6" s="83">
        <v>1</v>
      </c>
      <c r="D6" s="83">
        <v>1</v>
      </c>
      <c r="E6" s="83">
        <v>1</v>
      </c>
      <c r="F6" s="83">
        <v>3</v>
      </c>
      <c r="G6" s="83">
        <v>20</v>
      </c>
      <c r="H6" s="78">
        <f>SUM(C6:G6)</f>
        <v>26</v>
      </c>
      <c r="I6" s="2"/>
      <c r="J6" s="72"/>
      <c r="K6" s="72"/>
      <c r="L6" s="72"/>
      <c r="M6" s="72"/>
    </row>
    <row r="7" spans="1:13" ht="62.25">
      <c r="A7" s="81">
        <v>2</v>
      </c>
      <c r="B7" s="82" t="s">
        <v>12</v>
      </c>
      <c r="C7" s="83">
        <v>1</v>
      </c>
      <c r="D7" s="83">
        <v>1</v>
      </c>
      <c r="E7" s="83">
        <v>1</v>
      </c>
      <c r="F7" s="83">
        <v>3</v>
      </c>
      <c r="G7" s="83">
        <v>20</v>
      </c>
      <c r="H7" s="78">
        <f>SUM(C7:G7)</f>
        <v>26</v>
      </c>
      <c r="I7" s="72"/>
      <c r="J7" s="72"/>
      <c r="K7" s="72"/>
      <c r="L7" s="72"/>
      <c r="M7" s="72"/>
    </row>
    <row r="8" spans="1:13" ht="37.5">
      <c r="A8" s="81">
        <v>3</v>
      </c>
      <c r="B8" s="82" t="s">
        <v>13</v>
      </c>
      <c r="C8" s="83">
        <v>2</v>
      </c>
      <c r="D8" s="83">
        <v>2</v>
      </c>
      <c r="E8" s="83">
        <v>2</v>
      </c>
      <c r="F8" s="83">
        <v>3</v>
      </c>
      <c r="G8" s="83">
        <v>41</v>
      </c>
      <c r="H8" s="78">
        <f>SUM(C8:G8)</f>
        <v>50</v>
      </c>
      <c r="I8" s="72"/>
      <c r="J8" s="72"/>
      <c r="K8" s="72"/>
      <c r="L8" s="72"/>
      <c r="M8" s="72"/>
    </row>
    <row r="9" spans="1:13" ht="87">
      <c r="A9" s="81">
        <v>4</v>
      </c>
      <c r="B9" s="82" t="s">
        <v>14</v>
      </c>
      <c r="C9" s="83">
        <v>1</v>
      </c>
      <c r="D9" s="83">
        <v>1</v>
      </c>
      <c r="E9" s="83">
        <v>1</v>
      </c>
      <c r="F9" s="83">
        <v>3</v>
      </c>
      <c r="G9" s="83">
        <v>20</v>
      </c>
      <c r="H9" s="78">
        <f>SUM(C9:G9)</f>
        <v>26</v>
      </c>
      <c r="I9" s="72"/>
      <c r="J9" s="72"/>
      <c r="K9" s="72"/>
      <c r="L9" s="72"/>
      <c r="M9" s="72"/>
    </row>
    <row r="10" spans="1:13" ht="123.75">
      <c r="A10" s="81">
        <v>5</v>
      </c>
      <c r="B10" s="84" t="s">
        <v>15</v>
      </c>
      <c r="C10" s="83">
        <v>0</v>
      </c>
      <c r="D10" s="83">
        <v>0</v>
      </c>
      <c r="E10" s="83">
        <v>1</v>
      </c>
      <c r="F10" s="83">
        <v>0</v>
      </c>
      <c r="G10" s="83">
        <v>35</v>
      </c>
      <c r="H10" s="78">
        <f>SUM(C10:G10)</f>
        <v>36</v>
      </c>
      <c r="I10" s="72"/>
      <c r="J10" s="72"/>
      <c r="K10" s="72"/>
      <c r="L10" s="72"/>
      <c r="M10" s="72"/>
    </row>
    <row r="11" spans="1:13" ht="74.25">
      <c r="A11" s="81">
        <v>6</v>
      </c>
      <c r="B11" s="84" t="s">
        <v>16</v>
      </c>
      <c r="C11" s="83">
        <v>1</v>
      </c>
      <c r="D11" s="83">
        <v>1</v>
      </c>
      <c r="E11" s="83">
        <v>0</v>
      </c>
      <c r="F11" s="83">
        <v>3</v>
      </c>
      <c r="G11" s="83">
        <v>10</v>
      </c>
      <c r="H11" s="78">
        <f>SUM(C11:G11)</f>
        <v>15</v>
      </c>
      <c r="I11" s="72"/>
      <c r="J11" s="72"/>
      <c r="K11" s="72"/>
      <c r="L11" s="72"/>
      <c r="M11" s="72"/>
    </row>
    <row r="12" spans="1:13" ht="74.25">
      <c r="A12" s="81">
        <v>7</v>
      </c>
      <c r="B12" s="84" t="s">
        <v>17</v>
      </c>
      <c r="C12" s="83">
        <v>1</v>
      </c>
      <c r="D12" s="83">
        <v>1</v>
      </c>
      <c r="E12" s="83">
        <v>1</v>
      </c>
      <c r="F12" s="83">
        <v>3</v>
      </c>
      <c r="G12" s="83">
        <v>15</v>
      </c>
      <c r="H12" s="78">
        <f>SUM(C12:G12)</f>
        <v>21</v>
      </c>
      <c r="I12" s="72"/>
      <c r="J12" s="72"/>
      <c r="K12" s="72"/>
      <c r="L12" s="72"/>
      <c r="M12" s="72"/>
    </row>
    <row r="13" spans="1:13" ht="74.25">
      <c r="A13" s="81">
        <v>8</v>
      </c>
      <c r="B13" s="84" t="s">
        <v>18</v>
      </c>
      <c r="C13" s="83">
        <v>1</v>
      </c>
      <c r="D13" s="83">
        <v>1</v>
      </c>
      <c r="E13" s="83">
        <v>2</v>
      </c>
      <c r="F13" s="83">
        <v>0</v>
      </c>
      <c r="G13" s="83">
        <v>30</v>
      </c>
      <c r="H13" s="78">
        <f>SUM(C13:G13)</f>
        <v>34</v>
      </c>
      <c r="I13" s="72"/>
      <c r="J13" s="72"/>
      <c r="K13" s="72"/>
      <c r="L13" s="72"/>
      <c r="M13" s="72"/>
    </row>
    <row r="14" spans="1:13" ht="87">
      <c r="A14" s="81">
        <v>9</v>
      </c>
      <c r="B14" s="84" t="s">
        <v>19</v>
      </c>
      <c r="C14" s="83">
        <v>1</v>
      </c>
      <c r="D14" s="83">
        <v>1</v>
      </c>
      <c r="E14" s="83">
        <v>1</v>
      </c>
      <c r="F14" s="83">
        <v>3</v>
      </c>
      <c r="G14" s="83">
        <v>30</v>
      </c>
      <c r="H14" s="78">
        <f>SUM(C14:G14)</f>
        <v>36</v>
      </c>
      <c r="I14" s="72"/>
      <c r="J14" s="72"/>
      <c r="K14" s="72"/>
      <c r="L14" s="72"/>
      <c r="M14" s="72"/>
    </row>
    <row r="15" spans="1:13" ht="37.5">
      <c r="A15" s="81">
        <v>10</v>
      </c>
      <c r="B15" s="84" t="s">
        <v>20</v>
      </c>
      <c r="C15" s="83">
        <v>0</v>
      </c>
      <c r="D15" s="83">
        <v>0</v>
      </c>
      <c r="E15" s="83">
        <v>1</v>
      </c>
      <c r="F15" s="83">
        <v>0</v>
      </c>
      <c r="G15" s="83">
        <v>15</v>
      </c>
      <c r="H15" s="78">
        <f>SUM(C15:G15)</f>
        <v>16</v>
      </c>
      <c r="I15" s="72"/>
      <c r="J15" s="72"/>
      <c r="K15" s="72"/>
      <c r="L15" s="72"/>
      <c r="M15" s="72"/>
    </row>
    <row r="16" spans="1:13" ht="24.75">
      <c r="A16" s="81">
        <v>11</v>
      </c>
      <c r="B16" s="85" t="s">
        <v>21</v>
      </c>
      <c r="C16" s="86">
        <v>1</v>
      </c>
      <c r="D16" s="86">
        <v>1</v>
      </c>
      <c r="E16" s="86">
        <v>1</v>
      </c>
      <c r="F16" s="86">
        <v>3</v>
      </c>
      <c r="G16" s="86">
        <v>20</v>
      </c>
      <c r="H16" s="87">
        <f>SUM(C16:G16)</f>
        <v>26</v>
      </c>
      <c r="I16" s="72"/>
      <c r="J16" s="72"/>
      <c r="K16" s="72"/>
      <c r="L16" s="72"/>
      <c r="M16" s="72"/>
    </row>
    <row r="17" spans="1:13" ht="99">
      <c r="A17" s="81">
        <v>12</v>
      </c>
      <c r="B17" s="88" t="s">
        <v>22</v>
      </c>
      <c r="C17" s="83">
        <v>1</v>
      </c>
      <c r="D17" s="83">
        <v>1</v>
      </c>
      <c r="E17" s="83">
        <v>1</v>
      </c>
      <c r="F17" s="83">
        <v>3</v>
      </c>
      <c r="G17" s="83">
        <v>19</v>
      </c>
      <c r="H17" s="78">
        <f>SUM(C17:G17)</f>
        <v>25</v>
      </c>
      <c r="I17" s="72"/>
      <c r="J17" s="72"/>
      <c r="K17" s="72"/>
      <c r="L17" s="72"/>
      <c r="M17" s="72"/>
    </row>
    <row r="18" spans="1:13" ht="111.75">
      <c r="A18" s="81">
        <v>13</v>
      </c>
      <c r="B18" s="88" t="s">
        <v>23</v>
      </c>
      <c r="C18" s="83">
        <v>1</v>
      </c>
      <c r="D18" s="83">
        <v>1</v>
      </c>
      <c r="E18" s="83">
        <v>1</v>
      </c>
      <c r="F18" s="83">
        <v>3</v>
      </c>
      <c r="G18" s="83">
        <v>9</v>
      </c>
      <c r="H18" s="78">
        <f>SUM(C18:G18)</f>
        <v>15</v>
      </c>
      <c r="I18" s="72"/>
      <c r="J18" s="72"/>
      <c r="K18" s="72"/>
      <c r="L18" s="72"/>
      <c r="M18" s="72"/>
    </row>
    <row r="19" spans="1:13" ht="15.75">
      <c r="A19" s="89"/>
      <c r="B19" s="90"/>
      <c r="C19" s="72"/>
      <c r="D19" s="72"/>
      <c r="E19" s="72"/>
      <c r="F19" s="72"/>
      <c r="G19" s="72"/>
      <c r="H19" s="74"/>
      <c r="I19" s="72"/>
      <c r="J19" s="72"/>
      <c r="K19" s="72"/>
      <c r="L19" s="72"/>
      <c r="M19" s="72"/>
    </row>
    <row r="20" spans="1:13" ht="15.75">
      <c r="A20" s="89"/>
      <c r="B20" s="91"/>
      <c r="C20" s="91"/>
      <c r="D20" s="91"/>
      <c r="E20" s="72"/>
      <c r="F20" s="72"/>
      <c r="G20" s="72"/>
      <c r="H20" s="74"/>
      <c r="I20" s="72"/>
      <c r="J20" s="72"/>
      <c r="K20" s="72"/>
      <c r="L20" s="72"/>
      <c r="M20" s="72"/>
    </row>
    <row r="21" spans="1:13" ht="15.75">
      <c r="A21" s="89"/>
      <c r="B21" s="92"/>
      <c r="C21" s="92"/>
      <c r="D21" s="92"/>
      <c r="E21" s="72"/>
      <c r="F21" s="72"/>
      <c r="G21" s="72"/>
      <c r="H21" s="74"/>
      <c r="I21" s="72"/>
      <c r="J21" s="72"/>
      <c r="K21" s="72"/>
      <c r="L21" s="72"/>
      <c r="M21" s="72"/>
    </row>
  </sheetData>
  <sheetProtection/>
  <mergeCells count="6">
    <mergeCell ref="A1:H1"/>
    <mergeCell ref="A2:H2"/>
    <mergeCell ref="A3:H3"/>
    <mergeCell ref="A4:H4"/>
    <mergeCell ref="B20:D20"/>
    <mergeCell ref="B21:D21"/>
  </mergeCells>
  <printOptions/>
  <pageMargins left="0.7875" right="0.7875" top="0.7875" bottom="0.7875" header="0.39375" footer="0.39375"/>
  <pageSetup horizontalDpi="30066" verticalDpi="30066" orientation="portrait" pageOrder="overThenDown" paperSize="9"/>
</worksheet>
</file>

<file path=xl/worksheets/sheet2.xml><?xml version="1.0" encoding="utf-8"?>
<worksheet xmlns="http://schemas.openxmlformats.org/spreadsheetml/2006/main" xmlns:r="http://schemas.openxmlformats.org/officeDocument/2006/relationships">
  <dimension ref="A1:Z99"/>
  <sheetViews>
    <sheetView showZeros="0" zoomScale="64" zoomScaleNormal="64" workbookViewId="0" topLeftCell="A1">
      <pane xSplit="2" ySplit="10" topLeftCell="C11" activePane="bottomRight" state="frozen"/>
      <selection pane="topLeft" activeCell="A1" sqref="A1"/>
      <selection pane="topRight" activeCell="C1" sqref="C1"/>
      <selection pane="bottomLeft" activeCell="A11" sqref="A11"/>
      <selection pane="bottomRight" activeCell="F8" sqref="F8"/>
    </sheetView>
  </sheetViews>
  <sheetFormatPr defaultColWidth="11.421875" defaultRowHeight="12.75"/>
  <cols>
    <col min="1" max="1" width="9.7109375" style="17" customWidth="1"/>
    <col min="2" max="2" width="46.8515625" style="3" customWidth="1"/>
    <col min="3" max="3" width="14.140625" style="15" customWidth="1"/>
    <col min="4" max="4" width="10.8515625" style="16" customWidth="1"/>
    <col min="5" max="5" width="20.28125" style="15" customWidth="1"/>
    <col min="6" max="6" width="23.00390625" style="13" customWidth="1"/>
    <col min="7" max="7" width="20.140625" style="12" hidden="1" customWidth="1"/>
    <col min="8" max="9" width="15.7109375" style="12" hidden="1" customWidth="1"/>
    <col min="10" max="10" width="4.00390625" style="12" hidden="1" customWidth="1"/>
    <col min="11" max="11" width="20.57421875" style="13" hidden="1" customWidth="1"/>
    <col min="12" max="12" width="21.57421875" style="13" hidden="1" customWidth="1"/>
    <col min="13" max="13" width="17.28125" style="12" hidden="1" customWidth="1"/>
    <col min="14" max="14" width="22.7109375" style="12" hidden="1" customWidth="1"/>
    <col min="15" max="15" width="22.00390625" style="12" customWidth="1"/>
    <col min="16" max="16" width="13.00390625" style="12" hidden="1" customWidth="1"/>
    <col min="17" max="17" width="23.140625" style="12" customWidth="1"/>
    <col min="18" max="18" width="23.28125" style="12" customWidth="1"/>
    <col min="19" max="19" width="21.00390625" style="12" hidden="1" customWidth="1"/>
    <col min="20" max="20" width="23.00390625" style="12" hidden="1" customWidth="1"/>
    <col min="21" max="21" width="20.421875" style="12" hidden="1" customWidth="1"/>
    <col min="22" max="22" width="26.8515625" style="12" hidden="1" customWidth="1"/>
    <col min="23" max="23" width="23.421875" style="12" hidden="1" customWidth="1"/>
    <col min="24" max="24" width="23.140625" style="12" customWidth="1"/>
    <col min="25" max="25" width="26.7109375" style="12" customWidth="1"/>
    <col min="26" max="256" width="11.421875" style="12" customWidth="1"/>
  </cols>
  <sheetData>
    <row r="1" spans="5:15" ht="15" customHeight="1">
      <c r="E1" s="43" t="s">
        <v>0</v>
      </c>
      <c r="F1" s="43"/>
      <c r="G1" s="43"/>
      <c r="H1" s="43"/>
      <c r="I1" s="43"/>
      <c r="J1" s="43"/>
      <c r="K1" s="43"/>
      <c r="L1" s="43"/>
      <c r="M1" s="43"/>
      <c r="N1" s="43"/>
      <c r="O1" s="43"/>
    </row>
    <row r="2" spans="5:15" ht="15" customHeight="1">
      <c r="E2" s="66" t="s">
        <v>1</v>
      </c>
      <c r="F2" s="66"/>
      <c r="G2" s="66"/>
      <c r="H2" s="66"/>
      <c r="I2" s="66"/>
      <c r="J2" s="66"/>
      <c r="K2" s="66"/>
      <c r="L2" s="66"/>
      <c r="M2" s="66"/>
      <c r="N2" s="66"/>
      <c r="O2" s="66"/>
    </row>
    <row r="3" ht="15"/>
    <row r="4" spans="5:15" ht="15" customHeight="1">
      <c r="E4" s="67" t="s">
        <v>24</v>
      </c>
      <c r="F4" s="67"/>
      <c r="G4" s="67"/>
      <c r="H4" s="67"/>
      <c r="I4" s="67"/>
      <c r="J4" s="67"/>
      <c r="K4" s="67"/>
      <c r="L4" s="67"/>
      <c r="M4" s="67"/>
      <c r="N4" s="67"/>
      <c r="O4" s="67"/>
    </row>
    <row r="5" spans="5:15" ht="15" customHeight="1">
      <c r="E5" s="67"/>
      <c r="F5" s="67"/>
      <c r="G5" s="67"/>
      <c r="H5" s="67"/>
      <c r="I5" s="67"/>
      <c r="J5" s="67"/>
      <c r="K5" s="67"/>
      <c r="L5" s="67"/>
      <c r="M5" s="67"/>
      <c r="N5" s="67"/>
      <c r="O5" s="67"/>
    </row>
    <row r="6" spans="5:15" ht="15" customHeight="1">
      <c r="E6" s="67"/>
      <c r="F6" s="67"/>
      <c r="G6" s="67"/>
      <c r="H6" s="67"/>
      <c r="I6" s="67"/>
      <c r="J6" s="67"/>
      <c r="K6" s="67"/>
      <c r="L6" s="67"/>
      <c r="M6" s="67"/>
      <c r="N6" s="67"/>
      <c r="O6" s="67"/>
    </row>
    <row r="7" ht="15"/>
    <row r="8" spans="1:23" s="5" customFormat="1" ht="44.25" customHeight="1">
      <c r="A8" s="40"/>
      <c r="B8" s="41"/>
      <c r="C8" s="68" t="s">
        <v>25</v>
      </c>
      <c r="D8" s="69"/>
      <c r="E8" s="25">
        <v>43573</v>
      </c>
      <c r="F8" s="25">
        <v>43573</v>
      </c>
      <c r="G8" s="24">
        <v>43550</v>
      </c>
      <c r="H8" s="24"/>
      <c r="I8" s="24"/>
      <c r="J8" s="24"/>
      <c r="K8" s="25">
        <v>43501</v>
      </c>
      <c r="L8" s="25">
        <v>43501</v>
      </c>
      <c r="M8" s="25" t="s">
        <v>26</v>
      </c>
      <c r="N8" s="24">
        <v>43558</v>
      </c>
      <c r="O8" s="54" t="s">
        <v>27</v>
      </c>
      <c r="P8" s="56" t="s">
        <v>28</v>
      </c>
      <c r="Q8" s="46" t="s">
        <v>29</v>
      </c>
      <c r="R8" s="44" t="s">
        <v>30</v>
      </c>
      <c r="S8" s="50" t="s">
        <v>31</v>
      </c>
      <c r="T8" s="58" t="s">
        <v>32</v>
      </c>
      <c r="U8" s="60" t="s">
        <v>33</v>
      </c>
      <c r="V8" s="62" t="s">
        <v>34</v>
      </c>
      <c r="W8" s="48" t="s">
        <v>35</v>
      </c>
    </row>
    <row r="9" spans="1:23" s="5" customFormat="1" ht="80.25" customHeight="1">
      <c r="A9" s="38"/>
      <c r="B9" s="39"/>
      <c r="C9" s="70" t="s">
        <v>36</v>
      </c>
      <c r="D9" s="71"/>
      <c r="E9" s="27" t="s">
        <v>37</v>
      </c>
      <c r="F9" s="23" t="s">
        <v>38</v>
      </c>
      <c r="G9" s="26" t="s">
        <v>39</v>
      </c>
      <c r="H9" s="26"/>
      <c r="I9" s="26"/>
      <c r="J9" s="26"/>
      <c r="K9" s="23" t="s">
        <v>37</v>
      </c>
      <c r="L9" s="23" t="s">
        <v>40</v>
      </c>
      <c r="M9" s="23" t="s">
        <v>26</v>
      </c>
      <c r="N9" s="23" t="s">
        <v>37</v>
      </c>
      <c r="O9" s="55"/>
      <c r="P9" s="57"/>
      <c r="Q9" s="47"/>
      <c r="R9" s="45"/>
      <c r="S9" s="51"/>
      <c r="T9" s="59"/>
      <c r="U9" s="61"/>
      <c r="V9" s="63"/>
      <c r="W9" s="49"/>
    </row>
    <row r="10" spans="1:25" s="8" customFormat="1" ht="47.25" customHeight="1">
      <c r="A10" s="18" t="s">
        <v>41</v>
      </c>
      <c r="B10" s="18" t="s">
        <v>42</v>
      </c>
      <c r="C10" s="18" t="s">
        <v>43</v>
      </c>
      <c r="D10" s="18" t="s">
        <v>44</v>
      </c>
      <c r="E10" s="20" t="s">
        <v>45</v>
      </c>
      <c r="F10" s="20" t="s">
        <v>45</v>
      </c>
      <c r="G10" s="20" t="s">
        <v>45</v>
      </c>
      <c r="H10" s="20" t="s">
        <v>45</v>
      </c>
      <c r="I10" s="20" t="s">
        <v>45</v>
      </c>
      <c r="J10" s="20" t="s">
        <v>45</v>
      </c>
      <c r="K10" s="20" t="s">
        <v>45</v>
      </c>
      <c r="L10" s="20" t="s">
        <v>45</v>
      </c>
      <c r="M10" s="20" t="s">
        <v>45</v>
      </c>
      <c r="N10" s="20" t="s">
        <v>45</v>
      </c>
      <c r="O10" s="19" t="s">
        <v>45</v>
      </c>
      <c r="P10" s="19" t="s">
        <v>45</v>
      </c>
      <c r="Q10" s="19" t="s">
        <v>45</v>
      </c>
      <c r="R10" s="19" t="s">
        <v>45</v>
      </c>
      <c r="S10" s="19" t="s">
        <v>45</v>
      </c>
      <c r="T10" s="19" t="s">
        <v>32</v>
      </c>
      <c r="U10" s="19" t="s">
        <v>33</v>
      </c>
      <c r="V10" s="21" t="s">
        <v>46</v>
      </c>
      <c r="W10" s="21" t="s">
        <v>47</v>
      </c>
      <c r="X10" s="19" t="s">
        <v>48</v>
      </c>
      <c r="Y10" s="19" t="s">
        <v>49</v>
      </c>
    </row>
    <row r="11" spans="1:25" s="6" customFormat="1" ht="18" hidden="1">
      <c r="A11" s="22">
        <v>1</v>
      </c>
      <c r="B11" s="37"/>
      <c r="C11" s="22"/>
      <c r="D11" s="22"/>
      <c r="E11" s="29"/>
      <c r="F11" s="29"/>
      <c r="G11" s="29"/>
      <c r="H11" s="29"/>
      <c r="I11" s="29"/>
      <c r="J11" s="29"/>
      <c r="K11" s="29"/>
      <c r="L11" s="29"/>
      <c r="M11" s="29"/>
      <c r="N11" s="29"/>
      <c r="O11" s="30" t="e">
        <f>ROUND((AVERAGE(E11,F11,G11,N11)),2)</f>
        <v>#DIV/0!</v>
      </c>
      <c r="P11" s="31" t="e">
        <f>ROUND((QUARTILE(E11:N11,1)),2)</f>
        <v>#NUM!</v>
      </c>
      <c r="Q11" s="31" t="e">
        <f>ROUND((MEDIAN(E11,F11,G11,N11)),2)</f>
        <v>#NUM!</v>
      </c>
      <c r="R11" s="31">
        <f>MIN(E11:N11)</f>
        <v>0</v>
      </c>
      <c r="S11" s="31" t="e">
        <f>MODE(E11:N11)</f>
        <v>#N/A</v>
      </c>
      <c r="T11" s="31">
        <f>STDEV(E11:N11)</f>
        <v>0</v>
      </c>
      <c r="U11" s="32" t="e">
        <f>T11/O11</f>
        <v>#DIV/0!</v>
      </c>
      <c r="V11" s="33" t="e">
        <f>O11+T11</f>
        <v>#DIV/0!</v>
      </c>
      <c r="W11" s="33" t="e">
        <f>O11-T11</f>
        <v>#DIV/0!</v>
      </c>
      <c r="X11" s="32" t="e">
        <f>Q11*D11</f>
        <v>#NUM!</v>
      </c>
      <c r="Y11" s="32" t="e">
        <f>O11*D11</f>
        <v>#DIV/0!</v>
      </c>
    </row>
    <row r="12" spans="1:25" s="6" customFormat="1" ht="18" hidden="1">
      <c r="A12" s="22"/>
      <c r="B12" s="22"/>
      <c r="C12" s="22"/>
      <c r="D12" s="22"/>
      <c r="E12" s="28"/>
      <c r="F12" s="28"/>
      <c r="G12" s="28"/>
      <c r="H12" s="28"/>
      <c r="I12" s="28"/>
      <c r="J12" s="28"/>
      <c r="K12" s="28"/>
      <c r="L12" s="28"/>
      <c r="M12" s="28"/>
      <c r="N12" s="29"/>
      <c r="O12" s="30"/>
      <c r="P12" s="31"/>
      <c r="Q12" s="31"/>
      <c r="R12" s="31"/>
      <c r="S12" s="31"/>
      <c r="T12" s="31"/>
      <c r="U12" s="32"/>
      <c r="V12" s="33"/>
      <c r="W12" s="33"/>
      <c r="X12" s="32"/>
      <c r="Y12" s="32"/>
    </row>
    <row r="13" spans="1:26" s="6" customFormat="1" ht="18" hidden="1">
      <c r="A13" s="22"/>
      <c r="B13" s="22"/>
      <c r="C13" s="22"/>
      <c r="D13" s="22"/>
      <c r="E13" s="28"/>
      <c r="F13" s="28"/>
      <c r="G13" s="28"/>
      <c r="H13" s="28"/>
      <c r="I13" s="28"/>
      <c r="J13" s="28"/>
      <c r="K13" s="28"/>
      <c r="L13" s="28"/>
      <c r="M13" s="28"/>
      <c r="N13" s="29"/>
      <c r="O13" s="30"/>
      <c r="P13" s="31"/>
      <c r="Q13" s="31"/>
      <c r="R13" s="31"/>
      <c r="S13" s="31"/>
      <c r="T13" s="31"/>
      <c r="U13" s="32"/>
      <c r="V13" s="33"/>
      <c r="W13" s="33"/>
      <c r="X13" s="32"/>
      <c r="Y13" s="32"/>
      <c r="Z13" s="7" t="s">
        <v>50</v>
      </c>
    </row>
    <row r="14" spans="1:25" s="6" customFormat="1" ht="18" hidden="1">
      <c r="A14" s="22"/>
      <c r="B14" s="36"/>
      <c r="C14" s="22"/>
      <c r="D14" s="22"/>
      <c r="E14" s="28"/>
      <c r="F14" s="28"/>
      <c r="G14" s="28"/>
      <c r="H14" s="28"/>
      <c r="I14" s="28"/>
      <c r="J14" s="28"/>
      <c r="K14" s="28"/>
      <c r="L14" s="28"/>
      <c r="M14" s="28"/>
      <c r="N14" s="29"/>
      <c r="O14" s="30"/>
      <c r="P14" s="31"/>
      <c r="Q14" s="31"/>
      <c r="R14" s="31"/>
      <c r="S14" s="31"/>
      <c r="T14" s="31"/>
      <c r="U14" s="32"/>
      <c r="V14" s="33"/>
      <c r="W14" s="33"/>
      <c r="X14" s="32"/>
      <c r="Y14" s="32"/>
    </row>
    <row r="15" spans="1:25" s="6" customFormat="1" ht="18" hidden="1">
      <c r="A15" s="22"/>
      <c r="B15" s="36"/>
      <c r="C15" s="22"/>
      <c r="D15" s="22"/>
      <c r="E15" s="28"/>
      <c r="F15" s="28"/>
      <c r="G15" s="28"/>
      <c r="H15" s="28"/>
      <c r="I15" s="28"/>
      <c r="J15" s="28"/>
      <c r="K15" s="28"/>
      <c r="L15" s="28"/>
      <c r="M15" s="28"/>
      <c r="N15" s="29"/>
      <c r="O15" s="30"/>
      <c r="P15" s="31"/>
      <c r="Q15" s="31"/>
      <c r="R15" s="31"/>
      <c r="S15" s="31"/>
      <c r="T15" s="31"/>
      <c r="U15" s="32"/>
      <c r="V15" s="33"/>
      <c r="W15" s="33"/>
      <c r="X15" s="32"/>
      <c r="Y15" s="32"/>
    </row>
    <row r="16" spans="1:25" s="6" customFormat="1" ht="18" hidden="1">
      <c r="A16" s="22"/>
      <c r="B16" s="22"/>
      <c r="C16" s="22"/>
      <c r="D16" s="22"/>
      <c r="E16" s="28"/>
      <c r="F16" s="28"/>
      <c r="G16" s="28"/>
      <c r="H16" s="28"/>
      <c r="I16" s="28"/>
      <c r="J16" s="28"/>
      <c r="K16" s="28"/>
      <c r="L16" s="28"/>
      <c r="M16" s="28"/>
      <c r="N16" s="29"/>
      <c r="O16" s="30"/>
      <c r="P16" s="31"/>
      <c r="Q16" s="31"/>
      <c r="R16" s="31"/>
      <c r="S16" s="31"/>
      <c r="T16" s="31"/>
      <c r="U16" s="32"/>
      <c r="V16" s="33"/>
      <c r="W16" s="33"/>
      <c r="X16" s="32"/>
      <c r="Y16" s="32"/>
    </row>
    <row r="17" spans="1:25" s="6" customFormat="1" ht="18" hidden="1">
      <c r="A17" s="22">
        <v>7</v>
      </c>
      <c r="B17" s="22"/>
      <c r="C17" s="22"/>
      <c r="D17" s="22"/>
      <c r="E17" s="28"/>
      <c r="F17" s="28"/>
      <c r="G17" s="28"/>
      <c r="H17" s="28"/>
      <c r="I17" s="28"/>
      <c r="J17" s="28"/>
      <c r="K17" s="28"/>
      <c r="L17" s="28"/>
      <c r="M17" s="28"/>
      <c r="N17" s="29"/>
      <c r="O17" s="30" t="e">
        <f>ROUND((AVERAGE(E17:N17)),2)</f>
        <v>#DIV/0!</v>
      </c>
      <c r="P17" s="31" t="e">
        <f>ROUND((QUARTILE(E17:N17,1)),2)</f>
        <v>#NUM!</v>
      </c>
      <c r="Q17" s="31" t="e">
        <f>ROUND((MEDIAN(E17:N17)),2)</f>
        <v>#NUM!</v>
      </c>
      <c r="R17" s="31">
        <f>MIN(E17:N17)</f>
        <v>0</v>
      </c>
      <c r="S17" s="31" t="e">
        <f>MODE(E17:N17)</f>
        <v>#N/A</v>
      </c>
      <c r="T17" s="31">
        <f>STDEV(E17:N17)</f>
        <v>0</v>
      </c>
      <c r="U17" s="32" t="e">
        <f>T17/O17</f>
        <v>#DIV/0!</v>
      </c>
      <c r="V17" s="33" t="e">
        <f>O17+T17</f>
        <v>#DIV/0!</v>
      </c>
      <c r="W17" s="33" t="e">
        <f>O17-T17</f>
        <v>#DIV/0!</v>
      </c>
      <c r="X17" s="32" t="e">
        <f>Q17*D17</f>
        <v>#NUM!</v>
      </c>
      <c r="Y17" s="32" t="e">
        <f>O17*D17</f>
        <v>#DIV/0!</v>
      </c>
    </row>
    <row r="18" spans="1:25" s="6" customFormat="1" ht="18" hidden="1">
      <c r="A18" s="22">
        <v>8</v>
      </c>
      <c r="B18" s="22"/>
      <c r="C18" s="22"/>
      <c r="D18" s="22"/>
      <c r="E18" s="28"/>
      <c r="F18" s="28"/>
      <c r="G18" s="28"/>
      <c r="H18" s="28"/>
      <c r="I18" s="28"/>
      <c r="J18" s="28"/>
      <c r="K18" s="28"/>
      <c r="L18" s="28"/>
      <c r="M18" s="28"/>
      <c r="N18" s="29"/>
      <c r="O18" s="30" t="e">
        <f>ROUND((AVERAGE(E18:N18)),2)</f>
        <v>#DIV/0!</v>
      </c>
      <c r="P18" s="31" t="e">
        <f>ROUND((QUARTILE(E18:N18,1)),2)</f>
        <v>#NUM!</v>
      </c>
      <c r="Q18" s="31" t="e">
        <f>ROUND((MEDIAN(E18:N18)),2)</f>
        <v>#NUM!</v>
      </c>
      <c r="R18" s="31">
        <f>MIN(E18:N18)</f>
        <v>0</v>
      </c>
      <c r="S18" s="31" t="e">
        <f>MODE(E18:N18)</f>
        <v>#N/A</v>
      </c>
      <c r="T18" s="31">
        <f>STDEV(E18:N18)</f>
        <v>0</v>
      </c>
      <c r="U18" s="32" t="e">
        <f>T18/O18</f>
        <v>#DIV/0!</v>
      </c>
      <c r="V18" s="33" t="e">
        <f>O18+T18</f>
        <v>#DIV/0!</v>
      </c>
      <c r="W18" s="33" t="e">
        <f>O18-T18</f>
        <v>#DIV/0!</v>
      </c>
      <c r="X18" s="32" t="e">
        <f>Q18*D18</f>
        <v>#NUM!</v>
      </c>
      <c r="Y18" s="32" t="e">
        <f>O18*D18</f>
        <v>#DIV/0!</v>
      </c>
    </row>
    <row r="19" spans="1:25" s="6" customFormat="1" ht="18" hidden="1">
      <c r="A19" s="22">
        <v>9</v>
      </c>
      <c r="B19" s="22"/>
      <c r="C19" s="22"/>
      <c r="D19" s="22"/>
      <c r="E19" s="28"/>
      <c r="F19" s="28"/>
      <c r="G19" s="28"/>
      <c r="H19" s="28"/>
      <c r="I19" s="28"/>
      <c r="J19" s="28"/>
      <c r="K19" s="28"/>
      <c r="L19" s="28"/>
      <c r="M19" s="28"/>
      <c r="N19" s="29"/>
      <c r="O19" s="30" t="e">
        <f>ROUND((AVERAGE(E19:N19)),2)</f>
        <v>#DIV/0!</v>
      </c>
      <c r="P19" s="31" t="e">
        <f>ROUND((QUARTILE(E19:N19,1)),2)</f>
        <v>#NUM!</v>
      </c>
      <c r="Q19" s="31" t="e">
        <f>ROUND((MEDIAN(E19:N19)),2)</f>
        <v>#NUM!</v>
      </c>
      <c r="R19" s="31">
        <f>MIN(E19:N19)</f>
        <v>0</v>
      </c>
      <c r="S19" s="31" t="e">
        <f>MODE(E19:N19)</f>
        <v>#N/A</v>
      </c>
      <c r="T19" s="31">
        <f>STDEV(E19:N19)</f>
        <v>0</v>
      </c>
      <c r="U19" s="32" t="e">
        <f>T19/O19</f>
        <v>#DIV/0!</v>
      </c>
      <c r="V19" s="33" t="e">
        <f>O19+T19</f>
        <v>#DIV/0!</v>
      </c>
      <c r="W19" s="33" t="e">
        <f>O19-T19</f>
        <v>#DIV/0!</v>
      </c>
      <c r="X19" s="32" t="e">
        <f>Q19*D19</f>
        <v>#NUM!</v>
      </c>
      <c r="Y19" s="32" t="e">
        <f>O19*D19</f>
        <v>#DIV/0!</v>
      </c>
    </row>
    <row r="20" spans="1:25" s="6" customFormat="1" ht="18" hidden="1">
      <c r="A20" s="22">
        <v>10</v>
      </c>
      <c r="B20" s="22"/>
      <c r="C20" s="22"/>
      <c r="D20" s="22"/>
      <c r="E20" s="34"/>
      <c r="F20" s="34"/>
      <c r="G20" s="35"/>
      <c r="H20" s="28"/>
      <c r="I20" s="28"/>
      <c r="J20" s="28"/>
      <c r="K20" s="28"/>
      <c r="L20" s="28"/>
      <c r="M20" s="28"/>
      <c r="N20" s="29"/>
      <c r="O20" s="30" t="e">
        <f>ROUND((AVERAGE(E20:N20)),2)</f>
        <v>#DIV/0!</v>
      </c>
      <c r="P20" s="31" t="e">
        <f>ROUND((QUARTILE(E20:N20,1)),2)</f>
        <v>#NUM!</v>
      </c>
      <c r="Q20" s="31" t="e">
        <f>ROUND((MEDIAN(E20:N20)),2)</f>
        <v>#NUM!</v>
      </c>
      <c r="R20" s="31">
        <f>MIN(E20:N20)</f>
        <v>0</v>
      </c>
      <c r="S20" s="31" t="e">
        <f>MODE(E20:N20)</f>
        <v>#N/A</v>
      </c>
      <c r="T20" s="31">
        <f>STDEV(E20:N20)</f>
        <v>0</v>
      </c>
      <c r="U20" s="32" t="e">
        <f>T20/O20</f>
        <v>#DIV/0!</v>
      </c>
      <c r="V20" s="33" t="e">
        <f>O20+T20</f>
        <v>#DIV/0!</v>
      </c>
      <c r="W20" s="33" t="e">
        <f>O20-T20</f>
        <v>#DIV/0!</v>
      </c>
      <c r="X20" s="32" t="e">
        <f>Q20*D20</f>
        <v>#NUM!</v>
      </c>
      <c r="Y20" s="32" t="e">
        <f>O20*D20</f>
        <v>#DIV/0!</v>
      </c>
    </row>
    <row r="21" spans="1:25" s="6" customFormat="1" ht="18" hidden="1">
      <c r="A21" s="22"/>
      <c r="B21" s="22"/>
      <c r="C21" s="22"/>
      <c r="D21" s="22"/>
      <c r="E21" s="28"/>
      <c r="F21" s="28"/>
      <c r="G21" s="28"/>
      <c r="H21" s="28"/>
      <c r="I21" s="28"/>
      <c r="J21" s="28"/>
      <c r="K21" s="28"/>
      <c r="L21" s="28"/>
      <c r="M21" s="28"/>
      <c r="N21" s="29"/>
      <c r="O21" s="30" t="e">
        <f>ROUND((AVERAGE(E21:N21)),2)</f>
        <v>#DIV/0!</v>
      </c>
      <c r="P21" s="31" t="e">
        <f>ROUND((QUARTILE(E21:N21,1)),2)</f>
        <v>#NUM!</v>
      </c>
      <c r="Q21" s="31" t="e">
        <f>ROUND((MEDIAN(E21:N21)),2)</f>
        <v>#NUM!</v>
      </c>
      <c r="R21" s="31">
        <f>MIN(E21:N21)</f>
        <v>0</v>
      </c>
      <c r="S21" s="31" t="e">
        <f>MODE(E21:N21)</f>
        <v>#N/A</v>
      </c>
      <c r="T21" s="31">
        <f>STDEV(E21:N21)</f>
        <v>0</v>
      </c>
      <c r="U21" s="32" t="e">
        <f>T21/O21</f>
        <v>#DIV/0!</v>
      </c>
      <c r="V21" s="33" t="e">
        <f>O21+T21</f>
        <v>#DIV/0!</v>
      </c>
      <c r="W21" s="33" t="e">
        <f>O21-T21</f>
        <v>#DIV/0!</v>
      </c>
      <c r="Y21" s="32" t="e">
        <f>O21*D21</f>
        <v>#DIV/0!</v>
      </c>
    </row>
    <row r="22" spans="1:25" s="6" customFormat="1" ht="18" hidden="1">
      <c r="A22" s="22"/>
      <c r="B22" s="22"/>
      <c r="C22" s="22"/>
      <c r="D22" s="22"/>
      <c r="E22" s="28"/>
      <c r="F22" s="28"/>
      <c r="G22" s="28"/>
      <c r="H22" s="28"/>
      <c r="I22" s="28"/>
      <c r="J22" s="28"/>
      <c r="K22" s="28"/>
      <c r="L22" s="28"/>
      <c r="M22" s="28"/>
      <c r="N22" s="29"/>
      <c r="O22" s="30" t="e">
        <f>ROUND((AVERAGE(E22:N22)),2)</f>
        <v>#DIV/0!</v>
      </c>
      <c r="P22" s="31" t="e">
        <f>ROUND((QUARTILE(E22:N22,1)),2)</f>
        <v>#NUM!</v>
      </c>
      <c r="Q22" s="31" t="e">
        <f>ROUND((MEDIAN(E22:N22)),2)</f>
        <v>#NUM!</v>
      </c>
      <c r="R22" s="31">
        <f>MIN(E22:N22)</f>
        <v>0</v>
      </c>
      <c r="S22" s="31" t="e">
        <f>MODE(E22:N22)</f>
        <v>#N/A</v>
      </c>
      <c r="T22" s="31">
        <f>STDEV(E22:N22)</f>
        <v>0</v>
      </c>
      <c r="U22" s="32" t="e">
        <f>T22/O22</f>
        <v>#DIV/0!</v>
      </c>
      <c r="V22" s="33" t="e">
        <f>O22+T22</f>
        <v>#DIV/0!</v>
      </c>
      <c r="W22" s="33" t="e">
        <f>O22-T22</f>
        <v>#DIV/0!</v>
      </c>
      <c r="Y22" s="32" t="e">
        <f>O22*D22</f>
        <v>#DIV/0!</v>
      </c>
    </row>
    <row r="23" spans="1:25" s="6" customFormat="1" ht="18" hidden="1">
      <c r="A23" s="22"/>
      <c r="B23" s="22"/>
      <c r="C23" s="22"/>
      <c r="D23" s="22"/>
      <c r="E23" s="28"/>
      <c r="F23" s="28"/>
      <c r="G23" s="28"/>
      <c r="H23" s="28"/>
      <c r="I23" s="28"/>
      <c r="J23" s="28"/>
      <c r="K23" s="28"/>
      <c r="L23" s="28"/>
      <c r="M23" s="28"/>
      <c r="N23" s="29"/>
      <c r="O23" s="30" t="e">
        <f>ROUND((AVERAGE(E23:N23)),2)</f>
        <v>#DIV/0!</v>
      </c>
      <c r="P23" s="31" t="e">
        <f>ROUND((QUARTILE(E23:N23,1)),2)</f>
        <v>#NUM!</v>
      </c>
      <c r="Q23" s="31" t="e">
        <f>ROUND((MEDIAN(E23:N23)),2)</f>
        <v>#NUM!</v>
      </c>
      <c r="R23" s="31">
        <f>MIN(E23:N23)</f>
        <v>0</v>
      </c>
      <c r="S23" s="31" t="e">
        <f>MODE(E23:N23)</f>
        <v>#N/A</v>
      </c>
      <c r="T23" s="31">
        <f>STDEV(E23:N23)</f>
        <v>0</v>
      </c>
      <c r="U23" s="32" t="e">
        <f>T23/O23</f>
        <v>#DIV/0!</v>
      </c>
      <c r="V23" s="33" t="e">
        <f>O23+T23</f>
        <v>#DIV/0!</v>
      </c>
      <c r="W23" s="33" t="e">
        <f>O23-T23</f>
        <v>#DIV/0!</v>
      </c>
      <c r="Y23" s="32" t="e">
        <f>O23*D23</f>
        <v>#DIV/0!</v>
      </c>
    </row>
    <row r="24" spans="1:25" s="6" customFormat="1" ht="18" hidden="1">
      <c r="A24" s="22"/>
      <c r="B24" s="22"/>
      <c r="C24" s="22"/>
      <c r="D24" s="22"/>
      <c r="E24" s="28"/>
      <c r="F24" s="28"/>
      <c r="G24" s="28"/>
      <c r="H24" s="28"/>
      <c r="I24" s="28"/>
      <c r="J24" s="28"/>
      <c r="K24" s="28"/>
      <c r="L24" s="28"/>
      <c r="M24" s="28"/>
      <c r="N24" s="29"/>
      <c r="O24" s="30" t="e">
        <f>ROUND((AVERAGE(E24:N24)),2)</f>
        <v>#DIV/0!</v>
      </c>
      <c r="P24" s="31" t="e">
        <f>ROUND((QUARTILE(E24:N24,1)),2)</f>
        <v>#NUM!</v>
      </c>
      <c r="Q24" s="31" t="e">
        <f>ROUND((MEDIAN(E24:N24)),2)</f>
        <v>#NUM!</v>
      </c>
      <c r="R24" s="31">
        <f>MIN(E24:N24)</f>
        <v>0</v>
      </c>
      <c r="S24" s="31" t="e">
        <f>MODE(E24:N24)</f>
        <v>#N/A</v>
      </c>
      <c r="T24" s="31">
        <f>STDEV(E24:N24)</f>
        <v>0</v>
      </c>
      <c r="U24" s="32" t="e">
        <f>T24/O24</f>
        <v>#DIV/0!</v>
      </c>
      <c r="V24" s="33" t="e">
        <f>O24+T24</f>
        <v>#DIV/0!</v>
      </c>
      <c r="W24" s="33" t="e">
        <f>O24-T24</f>
        <v>#DIV/0!</v>
      </c>
      <c r="Y24" s="32" t="e">
        <f>O24*D24</f>
        <v>#DIV/0!</v>
      </c>
    </row>
    <row r="25" spans="1:25" s="6" customFormat="1" ht="18" hidden="1">
      <c r="A25" s="22"/>
      <c r="B25" s="22"/>
      <c r="C25" s="22"/>
      <c r="D25" s="22"/>
      <c r="E25" s="28"/>
      <c r="F25" s="28"/>
      <c r="G25" s="28"/>
      <c r="H25" s="28"/>
      <c r="I25" s="28"/>
      <c r="J25" s="28"/>
      <c r="K25" s="28"/>
      <c r="L25" s="28"/>
      <c r="M25" s="28"/>
      <c r="N25" s="29"/>
      <c r="O25" s="30" t="e">
        <f>ROUND((AVERAGE(E25:N25)),2)</f>
        <v>#DIV/0!</v>
      </c>
      <c r="P25" s="31" t="e">
        <f>ROUND((QUARTILE(E25:N25,1)),2)</f>
        <v>#NUM!</v>
      </c>
      <c r="Q25" s="31" t="e">
        <f>ROUND((MEDIAN(E25:N25)),2)</f>
        <v>#NUM!</v>
      </c>
      <c r="R25" s="31">
        <f>MIN(E25:N25)</f>
        <v>0</v>
      </c>
      <c r="S25" s="31" t="e">
        <f>MODE(E25:N25)</f>
        <v>#N/A</v>
      </c>
      <c r="T25" s="31">
        <f>STDEV(E25:N25)</f>
        <v>0</v>
      </c>
      <c r="U25" s="32" t="e">
        <f>T25/O25</f>
        <v>#DIV/0!</v>
      </c>
      <c r="V25" s="33" t="e">
        <f>O25+T25</f>
        <v>#DIV/0!</v>
      </c>
      <c r="W25" s="33" t="e">
        <f>O25-T25</f>
        <v>#DIV/0!</v>
      </c>
      <c r="Y25" s="32" t="e">
        <f>O25*D25</f>
        <v>#DIV/0!</v>
      </c>
    </row>
    <row r="26" spans="1:25" s="6" customFormat="1" ht="18" hidden="1">
      <c r="A26" s="22"/>
      <c r="B26" s="22"/>
      <c r="C26" s="22"/>
      <c r="D26" s="22"/>
      <c r="E26" s="28"/>
      <c r="F26" s="28"/>
      <c r="G26" s="28"/>
      <c r="H26" s="28"/>
      <c r="I26" s="28"/>
      <c r="J26" s="28"/>
      <c r="K26" s="28"/>
      <c r="L26" s="28"/>
      <c r="M26" s="28"/>
      <c r="N26" s="29"/>
      <c r="O26" s="30" t="e">
        <f>ROUND((AVERAGE(E26:N26)),2)</f>
        <v>#DIV/0!</v>
      </c>
      <c r="P26" s="31" t="e">
        <f>ROUND((QUARTILE(E26:N26,1)),2)</f>
        <v>#NUM!</v>
      </c>
      <c r="Q26" s="31" t="e">
        <f>ROUND((MEDIAN(E26:N26)),2)</f>
        <v>#NUM!</v>
      </c>
      <c r="R26" s="31">
        <f>MIN(E26:N26)</f>
        <v>0</v>
      </c>
      <c r="S26" s="31" t="e">
        <f>MODE(E26:N26)</f>
        <v>#N/A</v>
      </c>
      <c r="T26" s="31">
        <f>STDEV(E26:N26)</f>
        <v>0</v>
      </c>
      <c r="U26" s="32" t="e">
        <f>T26/O26</f>
        <v>#DIV/0!</v>
      </c>
      <c r="V26" s="33" t="e">
        <f>O26+T26</f>
        <v>#DIV/0!</v>
      </c>
      <c r="W26" s="33" t="e">
        <f>O26-T26</f>
        <v>#DIV/0!</v>
      </c>
      <c r="Y26" s="32" t="e">
        <f>O26*D26</f>
        <v>#DIV/0!</v>
      </c>
    </row>
    <row r="27" spans="1:25" s="6" customFormat="1" ht="18" hidden="1">
      <c r="A27" s="22"/>
      <c r="B27" s="22"/>
      <c r="C27" s="22"/>
      <c r="D27" s="22"/>
      <c r="E27" s="28"/>
      <c r="F27" s="28"/>
      <c r="G27" s="28"/>
      <c r="H27" s="28"/>
      <c r="I27" s="28"/>
      <c r="J27" s="28"/>
      <c r="K27" s="28"/>
      <c r="L27" s="28"/>
      <c r="M27" s="28"/>
      <c r="N27" s="29"/>
      <c r="O27" s="30" t="e">
        <f>ROUND((AVERAGE(E27:N27)),2)</f>
        <v>#DIV/0!</v>
      </c>
      <c r="P27" s="31" t="e">
        <f>ROUND((QUARTILE(E27:N27,1)),2)</f>
        <v>#NUM!</v>
      </c>
      <c r="Q27" s="31" t="e">
        <f>ROUND((MEDIAN(E27:N27)),2)</f>
        <v>#NUM!</v>
      </c>
      <c r="R27" s="31">
        <f>MIN(E27:N27)</f>
        <v>0</v>
      </c>
      <c r="S27" s="31" t="e">
        <f>MODE(E27:N27)</f>
        <v>#N/A</v>
      </c>
      <c r="T27" s="31">
        <f>STDEV(E27:N27)</f>
        <v>0</v>
      </c>
      <c r="U27" s="32" t="e">
        <f>T27/O27</f>
        <v>#DIV/0!</v>
      </c>
      <c r="V27" s="33" t="e">
        <f>O27+T27</f>
        <v>#DIV/0!</v>
      </c>
      <c r="W27" s="33" t="e">
        <f>O27-T27</f>
        <v>#DIV/0!</v>
      </c>
      <c r="Y27" s="32" t="e">
        <f>O27*D27</f>
        <v>#DIV/0!</v>
      </c>
    </row>
    <row r="28" spans="1:25" s="6" customFormat="1" ht="18" hidden="1">
      <c r="A28" s="22"/>
      <c r="B28" s="22"/>
      <c r="C28" s="22"/>
      <c r="D28" s="22"/>
      <c r="E28" s="28"/>
      <c r="F28" s="28"/>
      <c r="G28" s="28"/>
      <c r="H28" s="28"/>
      <c r="I28" s="28"/>
      <c r="J28" s="28"/>
      <c r="K28" s="28"/>
      <c r="L28" s="28"/>
      <c r="M28" s="28"/>
      <c r="N28" s="29"/>
      <c r="O28" s="30" t="e">
        <f>ROUND((AVERAGE(E28:N28)),2)</f>
        <v>#DIV/0!</v>
      </c>
      <c r="P28" s="31" t="e">
        <f>ROUND((QUARTILE(E28:N28,1)),2)</f>
        <v>#NUM!</v>
      </c>
      <c r="Q28" s="31" t="e">
        <f>ROUND((MEDIAN(E28:N28)),2)</f>
        <v>#NUM!</v>
      </c>
      <c r="R28" s="31">
        <f>MIN(E28:N28)</f>
        <v>0</v>
      </c>
      <c r="S28" s="31" t="e">
        <f>MODE(E28:N28)</f>
        <v>#N/A</v>
      </c>
      <c r="T28" s="31">
        <f>STDEV(E28:N28)</f>
        <v>0</v>
      </c>
      <c r="U28" s="32" t="e">
        <f>T28/O28</f>
        <v>#DIV/0!</v>
      </c>
      <c r="V28" s="33" t="e">
        <f>O28+T28</f>
        <v>#DIV/0!</v>
      </c>
      <c r="W28" s="33" t="e">
        <f>O28-T28</f>
        <v>#DIV/0!</v>
      </c>
      <c r="Y28" s="32" t="e">
        <f>O28*D28</f>
        <v>#DIV/0!</v>
      </c>
    </row>
    <row r="29" spans="1:25" s="6" customFormat="1" ht="18" hidden="1">
      <c r="A29" s="22"/>
      <c r="B29" s="22"/>
      <c r="C29" s="22"/>
      <c r="D29" s="22"/>
      <c r="E29" s="28"/>
      <c r="F29" s="28"/>
      <c r="G29" s="28"/>
      <c r="H29" s="28"/>
      <c r="I29" s="28"/>
      <c r="J29" s="28"/>
      <c r="K29" s="28"/>
      <c r="L29" s="28"/>
      <c r="M29" s="28"/>
      <c r="N29" s="29"/>
      <c r="O29" s="30" t="e">
        <f>ROUND((AVERAGE(E29:N29)),2)</f>
        <v>#DIV/0!</v>
      </c>
      <c r="P29" s="31" t="e">
        <f>ROUND((QUARTILE(E29:N29,1)),2)</f>
        <v>#NUM!</v>
      </c>
      <c r="Q29" s="31" t="e">
        <f>ROUND((MEDIAN(E29:N29)),2)</f>
        <v>#NUM!</v>
      </c>
      <c r="R29" s="31">
        <f>MIN(E29:N29)</f>
        <v>0</v>
      </c>
      <c r="S29" s="31" t="e">
        <f>MODE(E29:N29)</f>
        <v>#N/A</v>
      </c>
      <c r="T29" s="31">
        <f>STDEV(E29:N29)</f>
        <v>0</v>
      </c>
      <c r="U29" s="32" t="e">
        <f>T29/O29</f>
        <v>#DIV/0!</v>
      </c>
      <c r="V29" s="33" t="e">
        <f>O29+T29</f>
        <v>#DIV/0!</v>
      </c>
      <c r="W29" s="33" t="e">
        <f>O29-T29</f>
        <v>#DIV/0!</v>
      </c>
      <c r="Y29" s="32" t="e">
        <f>O29*D29</f>
        <v>#DIV/0!</v>
      </c>
    </row>
    <row r="30" spans="1:25" s="6" customFormat="1" ht="18" hidden="1">
      <c r="A30" s="22"/>
      <c r="B30" s="22"/>
      <c r="C30" s="22"/>
      <c r="D30" s="22"/>
      <c r="E30" s="28"/>
      <c r="F30" s="28"/>
      <c r="G30" s="28"/>
      <c r="H30" s="28"/>
      <c r="I30" s="28"/>
      <c r="J30" s="28"/>
      <c r="K30" s="28"/>
      <c r="L30" s="28"/>
      <c r="M30" s="28"/>
      <c r="N30" s="29"/>
      <c r="O30" s="30" t="e">
        <f>ROUND((AVERAGE(E30:N30)),2)</f>
        <v>#DIV/0!</v>
      </c>
      <c r="P30" s="31" t="e">
        <f>ROUND((QUARTILE(E30:N30,1)),2)</f>
        <v>#NUM!</v>
      </c>
      <c r="Q30" s="31" t="e">
        <f>ROUND((MEDIAN(E30:N30)),2)</f>
        <v>#NUM!</v>
      </c>
      <c r="R30" s="31">
        <f>MIN(E30:N30)</f>
        <v>0</v>
      </c>
      <c r="S30" s="31" t="e">
        <f>MODE(E30:N30)</f>
        <v>#N/A</v>
      </c>
      <c r="T30" s="31">
        <f>STDEV(E30:N30)</f>
        <v>0</v>
      </c>
      <c r="U30" s="32" t="e">
        <f>T30/O30</f>
        <v>#DIV/0!</v>
      </c>
      <c r="V30" s="33" t="e">
        <f>O30+T30</f>
        <v>#DIV/0!</v>
      </c>
      <c r="W30" s="33" t="e">
        <f>O30-T30</f>
        <v>#DIV/0!</v>
      </c>
      <c r="Y30" s="32" t="e">
        <f>O30*D30</f>
        <v>#DIV/0!</v>
      </c>
    </row>
    <row r="31" spans="1:25" s="6" customFormat="1" ht="18" hidden="1">
      <c r="A31" s="22"/>
      <c r="B31" s="22"/>
      <c r="C31" s="22"/>
      <c r="D31" s="22"/>
      <c r="E31" s="28"/>
      <c r="F31" s="28"/>
      <c r="G31" s="28"/>
      <c r="H31" s="28"/>
      <c r="I31" s="28"/>
      <c r="J31" s="28"/>
      <c r="K31" s="28"/>
      <c r="L31" s="28"/>
      <c r="M31" s="28"/>
      <c r="N31" s="29"/>
      <c r="O31" s="30" t="e">
        <f>ROUND((AVERAGE(E31:N31)),2)</f>
        <v>#DIV/0!</v>
      </c>
      <c r="P31" s="31" t="e">
        <f>ROUND((QUARTILE(E31:N31,1)),2)</f>
        <v>#NUM!</v>
      </c>
      <c r="Q31" s="31" t="e">
        <f>ROUND((MEDIAN(E31:N31)),2)</f>
        <v>#NUM!</v>
      </c>
      <c r="R31" s="31">
        <f>MIN(E31:N31)</f>
        <v>0</v>
      </c>
      <c r="S31" s="31" t="e">
        <f>MODE(E31:N31)</f>
        <v>#N/A</v>
      </c>
      <c r="T31" s="31">
        <f>STDEV(E31:N31)</f>
        <v>0</v>
      </c>
      <c r="U31" s="32" t="e">
        <f>T31/O31</f>
        <v>#DIV/0!</v>
      </c>
      <c r="V31" s="33" t="e">
        <f>O31+T31</f>
        <v>#DIV/0!</v>
      </c>
      <c r="W31" s="33" t="e">
        <f>O31-T31</f>
        <v>#DIV/0!</v>
      </c>
      <c r="Y31" s="32" t="e">
        <f>O31*D31</f>
        <v>#DIV/0!</v>
      </c>
    </row>
    <row r="32" spans="1:25" s="6" customFormat="1" ht="18" hidden="1">
      <c r="A32" s="22"/>
      <c r="B32" s="22"/>
      <c r="C32" s="22"/>
      <c r="D32" s="22"/>
      <c r="E32" s="28"/>
      <c r="F32" s="28"/>
      <c r="G32" s="28"/>
      <c r="H32" s="28"/>
      <c r="I32" s="28"/>
      <c r="J32" s="28"/>
      <c r="K32" s="28"/>
      <c r="L32" s="28"/>
      <c r="M32" s="28"/>
      <c r="N32" s="29"/>
      <c r="O32" s="30" t="e">
        <f>ROUND((AVERAGE(E32:N32)),2)</f>
        <v>#DIV/0!</v>
      </c>
      <c r="P32" s="31" t="e">
        <f>ROUND((QUARTILE(E32:N32,1)),2)</f>
        <v>#NUM!</v>
      </c>
      <c r="Q32" s="31" t="e">
        <f>ROUND((MEDIAN(E32:N32)),2)</f>
        <v>#NUM!</v>
      </c>
      <c r="R32" s="31">
        <f>MIN(E32:N32)</f>
        <v>0</v>
      </c>
      <c r="S32" s="31" t="e">
        <f>MODE(E32:N32)</f>
        <v>#N/A</v>
      </c>
      <c r="T32" s="31">
        <f>STDEV(E32:N32)</f>
        <v>0</v>
      </c>
      <c r="U32" s="32" t="e">
        <f>T32/O32</f>
        <v>#DIV/0!</v>
      </c>
      <c r="V32" s="33" t="e">
        <f>O32+T32</f>
        <v>#DIV/0!</v>
      </c>
      <c r="W32" s="33" t="e">
        <f>O32-T32</f>
        <v>#DIV/0!</v>
      </c>
      <c r="Y32" s="32" t="e">
        <f>O32*D32</f>
        <v>#DIV/0!</v>
      </c>
    </row>
    <row r="33" spans="1:25" s="6" customFormat="1" ht="18" hidden="1">
      <c r="A33" s="22"/>
      <c r="B33" s="22"/>
      <c r="C33" s="22"/>
      <c r="D33" s="22"/>
      <c r="E33" s="28"/>
      <c r="F33" s="28"/>
      <c r="G33" s="28"/>
      <c r="H33" s="28"/>
      <c r="I33" s="28"/>
      <c r="J33" s="28"/>
      <c r="K33" s="28"/>
      <c r="L33" s="28"/>
      <c r="M33" s="28"/>
      <c r="N33" s="29"/>
      <c r="O33" s="30" t="e">
        <f>ROUND((AVERAGE(E33:N33)),2)</f>
        <v>#DIV/0!</v>
      </c>
      <c r="P33" s="31" t="e">
        <f>ROUND((QUARTILE(E33:N33,1)),2)</f>
        <v>#NUM!</v>
      </c>
      <c r="Q33" s="31" t="e">
        <f>ROUND((MEDIAN(E33:N33)),2)</f>
        <v>#NUM!</v>
      </c>
      <c r="R33" s="31">
        <f>MIN(E33:N33)</f>
        <v>0</v>
      </c>
      <c r="S33" s="31" t="e">
        <f>MODE(E33:N33)</f>
        <v>#N/A</v>
      </c>
      <c r="T33" s="31">
        <f>STDEV(E33:N33)</f>
        <v>0</v>
      </c>
      <c r="U33" s="32" t="e">
        <f>T33/O33</f>
        <v>#DIV/0!</v>
      </c>
      <c r="V33" s="33" t="e">
        <f>O33+T33</f>
        <v>#DIV/0!</v>
      </c>
      <c r="W33" s="33" t="e">
        <f>O33-T33</f>
        <v>#DIV/0!</v>
      </c>
      <c r="Y33" s="32" t="e">
        <f>O33*D33</f>
        <v>#DIV/0!</v>
      </c>
    </row>
    <row r="34" spans="1:25" s="6" customFormat="1" ht="18" hidden="1">
      <c r="A34" s="22"/>
      <c r="B34" s="22"/>
      <c r="C34" s="22"/>
      <c r="D34" s="22"/>
      <c r="E34" s="28"/>
      <c r="F34" s="28"/>
      <c r="G34" s="28"/>
      <c r="H34" s="28"/>
      <c r="I34" s="28"/>
      <c r="J34" s="28"/>
      <c r="K34" s="28"/>
      <c r="L34" s="28"/>
      <c r="M34" s="28"/>
      <c r="N34" s="29"/>
      <c r="O34" s="30" t="e">
        <f>ROUND((AVERAGE(E34:N34)),2)</f>
        <v>#DIV/0!</v>
      </c>
      <c r="P34" s="31" t="e">
        <f>ROUND((QUARTILE(E34:N34,1)),2)</f>
        <v>#NUM!</v>
      </c>
      <c r="Q34" s="31" t="e">
        <f>ROUND((MEDIAN(E34:N34)),2)</f>
        <v>#NUM!</v>
      </c>
      <c r="R34" s="31">
        <f>MIN(E34:N34)</f>
        <v>0</v>
      </c>
      <c r="S34" s="31" t="e">
        <f>MODE(E34:N34)</f>
        <v>#N/A</v>
      </c>
      <c r="T34" s="31">
        <f>STDEV(E34:N34)</f>
        <v>0</v>
      </c>
      <c r="U34" s="32" t="e">
        <f>T34/O34</f>
        <v>#DIV/0!</v>
      </c>
      <c r="V34" s="33" t="e">
        <f>O34+T34</f>
        <v>#DIV/0!</v>
      </c>
      <c r="W34" s="33" t="e">
        <f>O34-T34</f>
        <v>#DIV/0!</v>
      </c>
      <c r="Y34" s="32" t="e">
        <f>O34*D34</f>
        <v>#DIV/0!</v>
      </c>
    </row>
    <row r="35" spans="1:25" s="6" customFormat="1" ht="78.75" customHeight="1">
      <c r="A35" s="22">
        <v>1</v>
      </c>
      <c r="B35" s="37" t="s">
        <v>11</v>
      </c>
      <c r="C35" s="22" t="s">
        <v>43</v>
      </c>
      <c r="D35" s="22">
        <v>26</v>
      </c>
      <c r="E35" s="29">
        <v>2510</v>
      </c>
      <c r="F35" s="29">
        <v>2676.71</v>
      </c>
      <c r="G35" s="28"/>
      <c r="H35" s="28"/>
      <c r="I35" s="28"/>
      <c r="J35" s="28"/>
      <c r="K35" s="28"/>
      <c r="L35" s="28"/>
      <c r="M35" s="28"/>
      <c r="N35" s="29"/>
      <c r="O35" s="30">
        <f>ROUND((AVERAGE(E35,F35)),2)</f>
        <v>2593.36</v>
      </c>
      <c r="P35" s="31">
        <f>ROUND((QUARTILE(E35:N35,1)),2)</f>
        <v>2551.68</v>
      </c>
      <c r="Q35" s="31">
        <f>ROUND((MEDIAN(E35,F35)),2)</f>
        <v>2593.36</v>
      </c>
      <c r="R35" s="31">
        <f>MIN(E35,F35)</f>
        <v>2510</v>
      </c>
      <c r="S35" s="31" t="e">
        <f>MODE(E35:N35)</f>
        <v>#N/A</v>
      </c>
      <c r="T35" s="31">
        <f>STDEV(E35:N35)</f>
        <v>117.88177149160936</v>
      </c>
      <c r="U35" s="32">
        <f>T35/O35</f>
        <v>0.04545522854197219</v>
      </c>
      <c r="V35" s="33">
        <f>O35+T35</f>
        <v>2711.241771491609</v>
      </c>
      <c r="W35" s="33">
        <f>O35-T35</f>
        <v>2475.478228508391</v>
      </c>
      <c r="X35" s="32">
        <f>Q35*D35</f>
        <v>67427.36</v>
      </c>
      <c r="Y35" s="32">
        <f>O35*D35</f>
        <v>67427.36</v>
      </c>
    </row>
    <row r="36" spans="1:25" s="6" customFormat="1" ht="138" customHeight="1">
      <c r="A36" s="22">
        <v>2</v>
      </c>
      <c r="B36" s="37" t="s">
        <v>12</v>
      </c>
      <c r="C36" s="22" t="s">
        <v>43</v>
      </c>
      <c r="D36" s="22">
        <v>26</v>
      </c>
      <c r="E36" s="29">
        <v>569</v>
      </c>
      <c r="F36" s="29">
        <v>490</v>
      </c>
      <c r="G36" s="28"/>
      <c r="H36" s="28"/>
      <c r="I36" s="28"/>
      <c r="J36" s="28"/>
      <c r="K36" s="28"/>
      <c r="L36" s="28"/>
      <c r="M36" s="28"/>
      <c r="N36" s="29"/>
      <c r="O36" s="30">
        <f>ROUND((AVERAGE(E36,F36)),2)</f>
        <v>529.5</v>
      </c>
      <c r="P36" s="31">
        <f>ROUND((QUARTILE(E36:N36,1)),2)</f>
        <v>509.75</v>
      </c>
      <c r="Q36" s="31">
        <f>ROUND((MEDIAN(E36,F36)),2)</f>
        <v>529.5</v>
      </c>
      <c r="R36" s="31">
        <f>MIN(E36,F36)</f>
        <v>490</v>
      </c>
      <c r="S36" s="31" t="e">
        <f>MODE(E36:N36)</f>
        <v>#N/A</v>
      </c>
      <c r="T36" s="31">
        <f>STDEV(E36:N36)</f>
        <v>55.86143571373726</v>
      </c>
      <c r="U36" s="32">
        <f>T36/O36</f>
        <v>0.10549846216003267</v>
      </c>
      <c r="V36" s="33">
        <f>O36+T36</f>
        <v>585.3614357137373</v>
      </c>
      <c r="W36" s="33">
        <f>O36-T36</f>
        <v>473.6385642862627</v>
      </c>
      <c r="X36" s="32">
        <f>Q36*D36</f>
        <v>13767</v>
      </c>
      <c r="Y36" s="32">
        <f>O36*D36</f>
        <v>13767</v>
      </c>
    </row>
    <row r="37" spans="1:25" s="6" customFormat="1" ht="86.25" customHeight="1">
      <c r="A37" s="22">
        <v>3</v>
      </c>
      <c r="B37" s="37" t="s">
        <v>13</v>
      </c>
      <c r="C37" s="22" t="s">
        <v>43</v>
      </c>
      <c r="D37" s="22">
        <v>50</v>
      </c>
      <c r="E37" s="29">
        <v>1798</v>
      </c>
      <c r="F37" s="29">
        <v>2594</v>
      </c>
      <c r="G37" s="28"/>
      <c r="H37" s="28"/>
      <c r="I37" s="28"/>
      <c r="J37" s="28"/>
      <c r="K37" s="28"/>
      <c r="L37" s="28"/>
      <c r="M37" s="28"/>
      <c r="N37" s="29"/>
      <c r="O37" s="30">
        <f>ROUND((AVERAGE(E37,F37)),2)</f>
        <v>2196</v>
      </c>
      <c r="P37" s="31">
        <f>ROUND((QUARTILE(E37:N37,1)),2)</f>
        <v>1997</v>
      </c>
      <c r="Q37" s="31">
        <f>ROUND((MEDIAN(E37,F37)),2)</f>
        <v>2196</v>
      </c>
      <c r="R37" s="31">
        <f>MIN(E37,F37)</f>
        <v>1798</v>
      </c>
      <c r="S37" s="31" t="e">
        <f>MODE(E37:N37)</f>
        <v>#N/A</v>
      </c>
      <c r="T37" s="31">
        <f>STDEV(E37:N37)</f>
        <v>562.8569978244918</v>
      </c>
      <c r="U37" s="32">
        <f>T37/O37</f>
        <v>0.256310108298949</v>
      </c>
      <c r="V37" s="33">
        <f>O37+T37</f>
        <v>2758.8569978244923</v>
      </c>
      <c r="W37" s="33">
        <f>O37-T37</f>
        <v>1633.143002175508</v>
      </c>
      <c r="X37" s="32">
        <f>Q37*D37</f>
        <v>109800</v>
      </c>
      <c r="Y37" s="32">
        <f>O37*D37</f>
        <v>109800</v>
      </c>
    </row>
    <row r="38" spans="1:25" s="6" customFormat="1" ht="199.5" customHeight="1">
      <c r="A38" s="22">
        <v>4</v>
      </c>
      <c r="B38" s="37" t="s">
        <v>14</v>
      </c>
      <c r="C38" s="22" t="s">
        <v>43</v>
      </c>
      <c r="D38" s="22">
        <v>26</v>
      </c>
      <c r="E38" s="29">
        <v>800.76</v>
      </c>
      <c r="F38" s="29">
        <v>1008</v>
      </c>
      <c r="G38" s="28"/>
      <c r="H38" s="28"/>
      <c r="I38" s="28"/>
      <c r="J38" s="28"/>
      <c r="K38" s="28"/>
      <c r="L38" s="28"/>
      <c r="M38" s="28"/>
      <c r="N38" s="29"/>
      <c r="O38" s="30">
        <f>ROUND((AVERAGE(E38,F38)),2)</f>
        <v>904.38</v>
      </c>
      <c r="P38" s="31">
        <f>ROUND((QUARTILE(E38:N38,1)),2)</f>
        <v>852.57</v>
      </c>
      <c r="Q38" s="31">
        <f>ROUND((MEDIAN(E38,F38)),2)</f>
        <v>904.38</v>
      </c>
      <c r="R38" s="31">
        <f>MIN(E38,F38)</f>
        <v>800.76</v>
      </c>
      <c r="S38" s="31" t="e">
        <f>MODE(E38:N38)</f>
        <v>#N/A</v>
      </c>
      <c r="T38" s="31">
        <f>STDEV(E38:N38)</f>
        <v>146.5408093331001</v>
      </c>
      <c r="U38" s="32">
        <f>T38/O38</f>
        <v>0.16203455332172315</v>
      </c>
      <c r="V38" s="33">
        <f>O38+T38</f>
        <v>1050.9208093331</v>
      </c>
      <c r="W38" s="33">
        <f>O38-T38</f>
        <v>757.8391906669</v>
      </c>
      <c r="X38" s="32">
        <f>Q38*D38</f>
        <v>23513.88</v>
      </c>
      <c r="Y38" s="32">
        <f>O38*D38</f>
        <v>23513.88</v>
      </c>
    </row>
    <row r="39" spans="1:25" s="6" customFormat="1" ht="270.75">
      <c r="A39" s="22">
        <v>5</v>
      </c>
      <c r="B39" s="37" t="s">
        <v>51</v>
      </c>
      <c r="C39" s="22" t="s">
        <v>43</v>
      </c>
      <c r="D39" s="22">
        <v>36</v>
      </c>
      <c r="E39" s="29">
        <v>3899</v>
      </c>
      <c r="F39" s="29">
        <v>5000</v>
      </c>
      <c r="G39" s="28"/>
      <c r="H39" s="28"/>
      <c r="I39" s="28"/>
      <c r="J39" s="28"/>
      <c r="K39" s="28"/>
      <c r="L39" s="28"/>
      <c r="M39" s="28"/>
      <c r="N39" s="29"/>
      <c r="O39" s="30">
        <f>ROUND((AVERAGE(E39,F39)),2)</f>
        <v>4449.5</v>
      </c>
      <c r="P39" s="31">
        <f>ROUND((QUARTILE(E39:N39,1)),2)</f>
        <v>4174.25</v>
      </c>
      <c r="Q39" s="31">
        <f>ROUND((MEDIAN(E39,F39)),2)</f>
        <v>4449.5</v>
      </c>
      <c r="R39" s="31">
        <f>MIN(E39,F39)</f>
        <v>3899</v>
      </c>
      <c r="S39" s="31" t="e">
        <f>MODE(E39:N39)</f>
        <v>#N/A</v>
      </c>
      <c r="T39" s="31">
        <f>STDEV(E39:N39)</f>
        <v>778.5245660863889</v>
      </c>
      <c r="U39" s="32">
        <f>T39/O39</f>
        <v>0.17496900013178762</v>
      </c>
      <c r="V39" s="33">
        <f>O39+T39</f>
        <v>5228.024566086389</v>
      </c>
      <c r="W39" s="33">
        <f>O39-T39</f>
        <v>3670.975433913611</v>
      </c>
      <c r="X39" s="32">
        <f>Q39*D39</f>
        <v>160182</v>
      </c>
      <c r="Y39" s="32">
        <f>O39*D39</f>
        <v>160182</v>
      </c>
    </row>
    <row r="40" spans="1:25" s="6" customFormat="1" ht="173.25" customHeight="1">
      <c r="A40" s="22">
        <v>6</v>
      </c>
      <c r="B40" s="37" t="s">
        <v>16</v>
      </c>
      <c r="C40" s="22" t="s">
        <v>43</v>
      </c>
      <c r="D40" s="22">
        <v>15</v>
      </c>
      <c r="E40" s="29">
        <v>1349.99</v>
      </c>
      <c r="F40" s="29">
        <v>2500</v>
      </c>
      <c r="G40" s="28"/>
      <c r="H40" s="28"/>
      <c r="I40" s="28"/>
      <c r="J40" s="28"/>
      <c r="K40" s="28"/>
      <c r="L40" s="28"/>
      <c r="M40" s="28"/>
      <c r="N40" s="29"/>
      <c r="O40" s="30">
        <f>ROUND((AVERAGE(E40,F40)),2)</f>
        <v>1925</v>
      </c>
      <c r="P40" s="31">
        <f>ROUND((QUARTILE(E40:N40,1)),2)</f>
        <v>1637.49</v>
      </c>
      <c r="Q40" s="31">
        <f>ROUND((MEDIAN(E40,F40)),2)</f>
        <v>1925</v>
      </c>
      <c r="R40" s="31">
        <f>MIN(E40,F40)</f>
        <v>1349.99</v>
      </c>
      <c r="S40" s="31" t="e">
        <f>MODE(E40:N40)</f>
        <v>#N/A</v>
      </c>
      <c r="T40" s="31">
        <f>STDEV(E40:N40)</f>
        <v>813.1798694323417</v>
      </c>
      <c r="U40" s="32">
        <f>T40/O40</f>
        <v>0.42243110100381404</v>
      </c>
      <c r="V40" s="33">
        <f>O40+T40</f>
        <v>2738.179869432342</v>
      </c>
      <c r="W40" s="33">
        <f>O40-T40</f>
        <v>1111.820130567658</v>
      </c>
      <c r="X40" s="32">
        <f>Q40*D40</f>
        <v>28875</v>
      </c>
      <c r="Y40" s="32">
        <f>O40*D40</f>
        <v>28875</v>
      </c>
    </row>
    <row r="41" spans="1:25" s="6" customFormat="1" ht="173.25" customHeight="1">
      <c r="A41" s="22">
        <v>7</v>
      </c>
      <c r="B41" s="37" t="s">
        <v>17</v>
      </c>
      <c r="C41" s="22" t="s">
        <v>52</v>
      </c>
      <c r="D41" s="22">
        <v>21</v>
      </c>
      <c r="E41" s="29">
        <v>1846.16</v>
      </c>
      <c r="F41" s="29"/>
      <c r="G41" s="28"/>
      <c r="H41" s="28"/>
      <c r="I41" s="28"/>
      <c r="J41" s="28"/>
      <c r="K41" s="28"/>
      <c r="L41" s="28"/>
      <c r="M41" s="28"/>
      <c r="N41" s="29"/>
      <c r="O41" s="30">
        <f>ROUND((AVERAGE(E41,F41)),2)</f>
        <v>1846.16</v>
      </c>
      <c r="P41" s="31">
        <f>ROUND((QUARTILE(E41:N41,1)),2)</f>
        <v>1846.16</v>
      </c>
      <c r="Q41" s="31">
        <f>ROUND((MEDIAN(E41,F41)),2)</f>
        <v>1846.16</v>
      </c>
      <c r="R41" s="31">
        <f>MIN(E41,F41)</f>
        <v>1846.16</v>
      </c>
      <c r="S41" s="31" t="e">
        <f>MODE(E41:N41)</f>
        <v>#N/A</v>
      </c>
      <c r="T41" s="31" t="e">
        <f>STDEV(E41:N41)</f>
        <v>#DIV/0!</v>
      </c>
      <c r="U41" s="32" t="e">
        <f>T41/O41</f>
        <v>#DIV/0!</v>
      </c>
      <c r="V41" s="33" t="e">
        <f>O41+T41</f>
        <v>#DIV/0!</v>
      </c>
      <c r="W41" s="33" t="e">
        <f>O41-T41</f>
        <v>#DIV/0!</v>
      </c>
      <c r="X41" s="32">
        <f>Q41*D41</f>
        <v>38769.36</v>
      </c>
      <c r="Y41" s="32">
        <f>O41*D41</f>
        <v>38769.36</v>
      </c>
    </row>
    <row r="42" spans="1:25" s="6" customFormat="1" ht="169.5" customHeight="1">
      <c r="A42" s="22">
        <v>8</v>
      </c>
      <c r="B42" s="37" t="s">
        <v>18</v>
      </c>
      <c r="C42" s="22" t="s">
        <v>43</v>
      </c>
      <c r="D42" s="22">
        <v>34</v>
      </c>
      <c r="E42" s="29">
        <v>2333.19</v>
      </c>
      <c r="F42" s="29"/>
      <c r="G42" s="28"/>
      <c r="H42" s="28"/>
      <c r="I42" s="28"/>
      <c r="J42" s="28"/>
      <c r="K42" s="28"/>
      <c r="L42" s="28"/>
      <c r="M42" s="28"/>
      <c r="N42" s="29"/>
      <c r="O42" s="30">
        <f>ROUND((AVERAGE(E42,F42)),2)</f>
        <v>2333.19</v>
      </c>
      <c r="P42" s="31">
        <f>ROUND((QUARTILE(E42:N42,1)),2)</f>
        <v>2333.19</v>
      </c>
      <c r="Q42" s="31">
        <f>ROUND((MEDIAN(E42,F42)),2)</f>
        <v>2333.19</v>
      </c>
      <c r="R42" s="31">
        <f>MIN(E42,F42)</f>
        <v>2333.19</v>
      </c>
      <c r="S42" s="31" t="e">
        <f>MODE(E42:N42)</f>
        <v>#N/A</v>
      </c>
      <c r="T42" s="31" t="e">
        <f>STDEV(E42:N42)</f>
        <v>#DIV/0!</v>
      </c>
      <c r="U42" s="32" t="e">
        <f>T42/O42</f>
        <v>#DIV/0!</v>
      </c>
      <c r="V42" s="33" t="e">
        <f>O42+T42</f>
        <v>#DIV/0!</v>
      </c>
      <c r="W42" s="33" t="e">
        <f>O42-T42</f>
        <v>#DIV/0!</v>
      </c>
      <c r="X42" s="32">
        <f>Q42*D42</f>
        <v>79328.46</v>
      </c>
      <c r="Y42" s="32">
        <f>O42*D42</f>
        <v>79328.46</v>
      </c>
    </row>
    <row r="43" spans="1:25" s="6" customFormat="1" ht="200.25" customHeight="1">
      <c r="A43" s="22">
        <v>9</v>
      </c>
      <c r="B43" s="37" t="s">
        <v>19</v>
      </c>
      <c r="C43" s="22" t="s">
        <v>43</v>
      </c>
      <c r="D43" s="22">
        <v>36</v>
      </c>
      <c r="E43" s="29">
        <v>2756.9</v>
      </c>
      <c r="F43" s="29">
        <v>5000</v>
      </c>
      <c r="G43" s="28"/>
      <c r="H43" s="28"/>
      <c r="I43" s="28"/>
      <c r="J43" s="28"/>
      <c r="K43" s="28"/>
      <c r="L43" s="28"/>
      <c r="M43" s="28"/>
      <c r="N43" s="29"/>
      <c r="O43" s="30">
        <f>ROUND((AVERAGE(E43,F43)),2)</f>
        <v>3878.45</v>
      </c>
      <c r="P43" s="31">
        <f>ROUND((QUARTILE(E43:N43,1)),2)</f>
        <v>3317.68</v>
      </c>
      <c r="Q43" s="31">
        <f>ROUND((MEDIAN(E43,F43)),2)</f>
        <v>3878.45</v>
      </c>
      <c r="R43" s="31">
        <f>MIN(E43,F43)</f>
        <v>2756.9</v>
      </c>
      <c r="S43" s="31" t="e">
        <f>MODE(E43:N43)</f>
        <v>#N/A</v>
      </c>
      <c r="T43" s="31">
        <f>STDEV(E43:N43)</f>
        <v>1586.1112208795448</v>
      </c>
      <c r="U43" s="32">
        <f>T43/O43</f>
        <v>0.40895492294074953</v>
      </c>
      <c r="V43" s="33">
        <f>O43+T43</f>
        <v>5464.56122087955</v>
      </c>
      <c r="W43" s="33">
        <f>O43-T43</f>
        <v>2292.3387791204495</v>
      </c>
      <c r="X43" s="32">
        <f>Q43*D43</f>
        <v>139624.19999999998</v>
      </c>
      <c r="Y43" s="32">
        <f>O43*D43</f>
        <v>139624.19999999998</v>
      </c>
    </row>
    <row r="44" spans="1:25" s="6" customFormat="1" ht="74.25" customHeight="1">
      <c r="A44" s="22">
        <v>10</v>
      </c>
      <c r="B44" s="37" t="s">
        <v>20</v>
      </c>
      <c r="C44" s="22" t="s">
        <v>43</v>
      </c>
      <c r="D44" s="22">
        <v>16</v>
      </c>
      <c r="E44" s="29">
        <v>1272.72</v>
      </c>
      <c r="F44" s="29">
        <v>1500</v>
      </c>
      <c r="G44" s="28"/>
      <c r="H44" s="28"/>
      <c r="I44" s="28"/>
      <c r="J44" s="28"/>
      <c r="K44" s="28"/>
      <c r="L44" s="28"/>
      <c r="M44" s="28"/>
      <c r="N44" s="29"/>
      <c r="O44" s="30">
        <f>ROUND((AVERAGE(E44,F44)),2)</f>
        <v>1386.36</v>
      </c>
      <c r="P44" s="31">
        <f>ROUND((QUARTILE(E44:N44,1)),2)</f>
        <v>1329.54</v>
      </c>
      <c r="Q44" s="31">
        <f>ROUND((MEDIAN(E44,F44)),2)</f>
        <v>1386.36</v>
      </c>
      <c r="R44" s="31">
        <f>MIN(E44,F44)</f>
        <v>1272.72</v>
      </c>
      <c r="S44" s="31" t="e">
        <f>MODE(E44:N44)</f>
        <v>#N/A</v>
      </c>
      <c r="T44" s="31">
        <f>STDEV(E44:N44)</f>
        <v>160.71122922807842</v>
      </c>
      <c r="U44" s="32">
        <f>T44/O44</f>
        <v>0.11592315793017544</v>
      </c>
      <c r="V44" s="33">
        <f>O44+T44</f>
        <v>1547.071229228078</v>
      </c>
      <c r="W44" s="33">
        <f>O44-T44</f>
        <v>1225.6487707719218</v>
      </c>
      <c r="X44" s="32">
        <f>Q44*D44</f>
        <v>22181.76</v>
      </c>
      <c r="Y44" s="32">
        <f>O44*D44</f>
        <v>22181.76</v>
      </c>
    </row>
    <row r="45" spans="1:25" s="6" customFormat="1" ht="65.25" customHeight="1">
      <c r="A45" s="22">
        <v>11</v>
      </c>
      <c r="B45" s="37" t="s">
        <v>21</v>
      </c>
      <c r="C45" s="22" t="s">
        <v>43</v>
      </c>
      <c r="D45" s="22">
        <v>26</v>
      </c>
      <c r="E45" s="29">
        <v>642.08</v>
      </c>
      <c r="F45" s="29">
        <v>651.51</v>
      </c>
      <c r="G45" s="28"/>
      <c r="H45" s="28"/>
      <c r="I45" s="28"/>
      <c r="J45" s="28"/>
      <c r="K45" s="28"/>
      <c r="L45" s="28"/>
      <c r="M45" s="28"/>
      <c r="N45" s="29"/>
      <c r="O45" s="30">
        <f>ROUND((AVERAGE(E45,F45)),2)</f>
        <v>646.8</v>
      </c>
      <c r="P45" s="31">
        <f>ROUND((QUARTILE(E45:N45,1)),2)</f>
        <v>644.44</v>
      </c>
      <c r="Q45" s="31">
        <f>ROUND((MEDIAN(E45,F45)),2)</f>
        <v>646.8</v>
      </c>
      <c r="R45" s="31">
        <f>MIN(E45,F45)</f>
        <v>642.08</v>
      </c>
      <c r="S45" s="31" t="e">
        <f>MODE(E45:N45)</f>
        <v>#N/A</v>
      </c>
      <c r="T45" s="31">
        <f>STDEV(E45:N45)</f>
        <v>6.668016946589068</v>
      </c>
      <c r="U45" s="32">
        <f>T45/O45</f>
        <v>0.010309240795592254</v>
      </c>
      <c r="V45" s="33">
        <f>O45+T45</f>
        <v>653.468016946589</v>
      </c>
      <c r="W45" s="33">
        <f>O45-T45</f>
        <v>640.1319830534109</v>
      </c>
      <c r="X45" s="32">
        <f>Q45*D45</f>
        <v>16816.8</v>
      </c>
      <c r="Y45" s="32">
        <f>O45*D45</f>
        <v>16816.8</v>
      </c>
    </row>
    <row r="46" spans="1:25" s="6" customFormat="1" ht="219.75" customHeight="1">
      <c r="A46" s="22">
        <v>12</v>
      </c>
      <c r="B46" s="37" t="s">
        <v>22</v>
      </c>
      <c r="C46" s="22" t="s">
        <v>43</v>
      </c>
      <c r="D46" s="22">
        <v>25</v>
      </c>
      <c r="E46" s="29">
        <v>1941.7</v>
      </c>
      <c r="F46" s="29">
        <v>2905.04</v>
      </c>
      <c r="G46" s="28"/>
      <c r="H46" s="28"/>
      <c r="I46" s="28"/>
      <c r="J46" s="28"/>
      <c r="K46" s="28"/>
      <c r="L46" s="28"/>
      <c r="M46" s="28"/>
      <c r="N46" s="29"/>
      <c r="O46" s="30">
        <f>ROUND((AVERAGE(E46,F46)),2)</f>
        <v>2423.37</v>
      </c>
      <c r="P46" s="31">
        <f>ROUND((QUARTILE(E46:N46,1)),2)</f>
        <v>2182.54</v>
      </c>
      <c r="Q46" s="31">
        <f>ROUND((MEDIAN(E46,F46)),2)</f>
        <v>2423.37</v>
      </c>
      <c r="R46" s="31">
        <f>MIN(E46,F46)</f>
        <v>1941.7</v>
      </c>
      <c r="S46" s="31" t="e">
        <f>MODE(E46:N46)</f>
        <v>#N/A</v>
      </c>
      <c r="T46" s="31">
        <f>STDEV(E46:N46)</f>
        <v>681.1842465882487</v>
      </c>
      <c r="U46" s="32">
        <f>T46/O46</f>
        <v>0.2810896588586345</v>
      </c>
      <c r="V46" s="33">
        <f>O46+T46</f>
        <v>3104.554246588249</v>
      </c>
      <c r="W46" s="33">
        <f>O46-T46</f>
        <v>1742.1857534117507</v>
      </c>
      <c r="X46" s="32">
        <f>Q46*D46</f>
        <v>60584.25</v>
      </c>
      <c r="Y46" s="32">
        <f>O46*D46</f>
        <v>60584.25</v>
      </c>
    </row>
    <row r="47" spans="1:25" s="6" customFormat="1" ht="45.75" customHeight="1" hidden="1">
      <c r="A47" s="22"/>
      <c r="B47" s="37" t="s">
        <v>23</v>
      </c>
      <c r="C47" s="22"/>
      <c r="D47" s="22"/>
      <c r="E47" s="29"/>
      <c r="F47" s="29"/>
      <c r="G47" s="28"/>
      <c r="H47" s="28"/>
      <c r="I47" s="28"/>
      <c r="J47" s="28"/>
      <c r="K47" s="28"/>
      <c r="L47" s="28"/>
      <c r="M47" s="28"/>
      <c r="N47" s="29"/>
      <c r="O47" s="30" t="e">
        <f>ROUND((AVERAGE(E47,F47)),2)</f>
        <v>#DIV/0!</v>
      </c>
      <c r="P47" s="31" t="e">
        <f>ROUND((QUARTILE(E47:N47,1)),2)</f>
        <v>#NUM!</v>
      </c>
      <c r="Q47" s="31" t="e">
        <f>ROUND((MEDIAN(E47,F47)),2)</f>
        <v>#NUM!</v>
      </c>
      <c r="R47" s="31">
        <f>MIN(E47,F47)</f>
        <v>0</v>
      </c>
      <c r="S47" s="31" t="e">
        <f>MODE(E47:N47)</f>
        <v>#N/A</v>
      </c>
      <c r="T47" s="31">
        <f>STDEV(E47:N47)</f>
        <v>0</v>
      </c>
      <c r="U47" s="32" t="e">
        <f>T47/O47</f>
        <v>#DIV/0!</v>
      </c>
      <c r="V47" s="33" t="e">
        <f>O47+T47</f>
        <v>#DIV/0!</v>
      </c>
      <c r="W47" s="33" t="e">
        <f>O47-T47</f>
        <v>#DIV/0!</v>
      </c>
      <c r="X47" s="32" t="e">
        <f>Q47*D47</f>
        <v>#NUM!</v>
      </c>
      <c r="Y47" s="32" t="e">
        <f>O47*D47</f>
        <v>#DIV/0!</v>
      </c>
    </row>
    <row r="48" spans="1:25" s="6" customFormat="1" ht="9" customHeight="1" hidden="1">
      <c r="A48" s="22"/>
      <c r="B48" s="37"/>
      <c r="C48" s="22"/>
      <c r="D48" s="22"/>
      <c r="E48" s="29"/>
      <c r="F48" s="29"/>
      <c r="G48" s="28"/>
      <c r="H48" s="28"/>
      <c r="I48" s="28"/>
      <c r="J48" s="28"/>
      <c r="K48" s="28"/>
      <c r="L48" s="28"/>
      <c r="M48" s="28"/>
      <c r="N48" s="29"/>
      <c r="O48" s="30" t="e">
        <f>ROUND((AVERAGE(E48,F48)),2)</f>
        <v>#DIV/0!</v>
      </c>
      <c r="P48" s="31" t="e">
        <f>ROUND((QUARTILE(E48:N48,1)),2)</f>
        <v>#NUM!</v>
      </c>
      <c r="Q48" s="31" t="e">
        <f>ROUND((MEDIAN(E48,F48)),2)</f>
        <v>#NUM!</v>
      </c>
      <c r="R48" s="31">
        <f>MIN(E48,F48)</f>
        <v>0</v>
      </c>
      <c r="S48" s="31" t="e">
        <f>MODE(E48:N48)</f>
        <v>#N/A</v>
      </c>
      <c r="T48" s="31">
        <f>STDEV(E48:N48)</f>
        <v>0</v>
      </c>
      <c r="U48" s="32" t="e">
        <f>T48/O48</f>
        <v>#DIV/0!</v>
      </c>
      <c r="V48" s="33" t="e">
        <f>O48+T48</f>
        <v>#DIV/0!</v>
      </c>
      <c r="W48" s="33" t="e">
        <f>O48-T48</f>
        <v>#DIV/0!</v>
      </c>
      <c r="X48" s="32" t="e">
        <f>Q48*D48</f>
        <v>#NUM!</v>
      </c>
      <c r="Y48" s="32" t="e">
        <f>O48*D48</f>
        <v>#DIV/0!</v>
      </c>
    </row>
    <row r="49" spans="1:25" s="6" customFormat="1" ht="254.25" customHeight="1">
      <c r="A49" s="22">
        <v>13</v>
      </c>
      <c r="B49" s="37" t="s">
        <v>23</v>
      </c>
      <c r="C49" s="22" t="s">
        <v>43</v>
      </c>
      <c r="D49" s="22">
        <v>15</v>
      </c>
      <c r="E49" s="29">
        <v>1733.92</v>
      </c>
      <c r="F49" s="29">
        <v>1490</v>
      </c>
      <c r="G49" s="28"/>
      <c r="H49" s="28"/>
      <c r="I49" s="28"/>
      <c r="J49" s="28"/>
      <c r="K49" s="28"/>
      <c r="L49" s="28"/>
      <c r="M49" s="28"/>
      <c r="N49" s="29"/>
      <c r="O49" s="30">
        <f>ROUND((AVERAGE(E49,F49)),2)</f>
        <v>1611.96</v>
      </c>
      <c r="P49" s="31">
        <f>ROUND((QUARTILE(E49:N49,1)),2)</f>
        <v>1550.98</v>
      </c>
      <c r="Q49" s="31">
        <f>ROUND((MEDIAN(E49,F49)),2)</f>
        <v>1611.96</v>
      </c>
      <c r="R49" s="31">
        <f>MIN(E49,F49)</f>
        <v>1490</v>
      </c>
      <c r="S49" s="31" t="e">
        <f>MODE(E49:N49)</f>
        <v>#N/A</v>
      </c>
      <c r="T49" s="31">
        <f>STDEV(E49:N49)</f>
        <v>172.4774860670227</v>
      </c>
      <c r="U49" s="32">
        <f>T49/O49</f>
        <v>0.10699861415110982</v>
      </c>
      <c r="V49" s="33">
        <f>O49+T49</f>
        <v>1784.437486067023</v>
      </c>
      <c r="W49" s="33">
        <f>O49-T49</f>
        <v>1439.482513932977</v>
      </c>
      <c r="X49" s="32">
        <f>Q49*D49</f>
        <v>24179.4</v>
      </c>
      <c r="Y49" s="32">
        <f>O49*D49</f>
        <v>24179.4</v>
      </c>
    </row>
    <row r="50" spans="1:25" ht="19.5" customHeight="1">
      <c r="A50" s="10"/>
      <c r="B50" s="42"/>
      <c r="C50" s="9"/>
      <c r="D50" s="11"/>
      <c r="E50" s="12"/>
      <c r="X50" s="52">
        <f>SUM(X35,X36,X37,X38,X39,X40,X41,X42,X43,X44,X45,X46,X49)</f>
        <v>785049.4700000001</v>
      </c>
      <c r="Y50" s="52">
        <f>SUM(Y35,Y36,Y37,Y38,Y39,Y40,Y41,Y42,Y43,Y44,Y45,Y46,Y49)</f>
        <v>785049.4700000001</v>
      </c>
    </row>
    <row r="51" spans="1:25" ht="21" customHeight="1">
      <c r="A51" s="14"/>
      <c r="B51" s="4"/>
      <c r="E51" s="15" t="s">
        <v>53</v>
      </c>
      <c r="F51" s="15"/>
      <c r="G51" s="15"/>
      <c r="K51" s="15" t="s">
        <v>54</v>
      </c>
      <c r="L51" s="15"/>
      <c r="M51" s="15"/>
      <c r="N51" s="15"/>
      <c r="O51" s="15"/>
      <c r="P51" s="15"/>
      <c r="Q51" s="15"/>
      <c r="R51" s="15"/>
      <c r="X51" s="53"/>
      <c r="Y51" s="53"/>
    </row>
    <row r="52" spans="1:18" ht="32.25" customHeight="1">
      <c r="A52" s="14"/>
      <c r="B52" s="64" t="s">
        <v>55</v>
      </c>
      <c r="F52" s="15"/>
      <c r="G52" s="15"/>
      <c r="K52" s="15"/>
      <c r="L52" s="15"/>
      <c r="M52" s="15"/>
      <c r="N52" s="15"/>
      <c r="O52" s="15"/>
      <c r="P52" s="15"/>
      <c r="Q52" s="15"/>
      <c r="R52" s="15"/>
    </row>
    <row r="53" spans="1:18" ht="15" customHeight="1">
      <c r="A53" s="14"/>
      <c r="B53" s="64"/>
      <c r="E53" s="65" t="s">
        <v>56</v>
      </c>
      <c r="F53" s="65"/>
      <c r="G53" s="65"/>
      <c r="K53" s="65" t="s">
        <v>57</v>
      </c>
      <c r="L53" s="65"/>
      <c r="M53" s="65"/>
      <c r="N53" s="65"/>
      <c r="O53" s="65"/>
      <c r="P53" s="65"/>
      <c r="Q53" s="65"/>
      <c r="R53" s="13"/>
    </row>
    <row r="54" spans="1:17" ht="15" customHeight="1">
      <c r="A54" s="14"/>
      <c r="E54" s="65"/>
      <c r="F54" s="65"/>
      <c r="G54" s="65"/>
      <c r="K54" s="65"/>
      <c r="L54" s="65"/>
      <c r="M54" s="65"/>
      <c r="N54" s="65"/>
      <c r="O54" s="65"/>
      <c r="P54" s="65"/>
      <c r="Q54" s="65"/>
    </row>
    <row r="55" ht="15" customHeight="1">
      <c r="A55" s="14"/>
    </row>
    <row r="56" spans="1:2" ht="16.5" customHeight="1">
      <c r="A56" s="14"/>
      <c r="B56" s="12"/>
    </row>
    <row r="57" ht="15" customHeight="1">
      <c r="A57" s="14"/>
    </row>
    <row r="58" ht="15" customHeight="1">
      <c r="A58" s="14"/>
    </row>
    <row r="59" ht="15" customHeight="1">
      <c r="A59" s="14"/>
    </row>
    <row r="60" ht="15" customHeight="1">
      <c r="A60" s="14"/>
    </row>
    <row r="61" ht="15" customHeight="1">
      <c r="A61" s="14"/>
    </row>
    <row r="62" ht="15" customHeight="1">
      <c r="A62" s="14"/>
    </row>
    <row r="63" ht="15" customHeight="1">
      <c r="A63" s="14"/>
    </row>
    <row r="64" ht="15" customHeight="1">
      <c r="A64" s="14"/>
    </row>
    <row r="65" ht="15" customHeight="1">
      <c r="A65" s="14"/>
    </row>
    <row r="66" ht="15" customHeight="1">
      <c r="A66" s="14"/>
    </row>
    <row r="67" ht="15" customHeight="1">
      <c r="A67" s="14"/>
    </row>
    <row r="68" ht="15" customHeight="1">
      <c r="A68" s="14"/>
    </row>
    <row r="69" ht="15" customHeight="1">
      <c r="A69" s="14"/>
    </row>
    <row r="70" ht="15" customHeight="1">
      <c r="A70" s="14"/>
    </row>
    <row r="71" ht="15" customHeight="1">
      <c r="A71" s="14"/>
    </row>
    <row r="72" ht="15" customHeight="1">
      <c r="A72" s="14"/>
    </row>
    <row r="73" ht="15" customHeight="1">
      <c r="A73" s="14"/>
    </row>
    <row r="74" ht="15" customHeight="1">
      <c r="A74" s="14"/>
    </row>
    <row r="75" ht="15" customHeight="1">
      <c r="A75" s="14"/>
    </row>
    <row r="76" ht="15" customHeight="1">
      <c r="A76" s="14"/>
    </row>
    <row r="77" ht="15" customHeight="1">
      <c r="A77" s="14"/>
    </row>
    <row r="78" ht="15" customHeight="1">
      <c r="A78" s="14"/>
    </row>
    <row r="79" ht="15" customHeight="1">
      <c r="A79" s="14"/>
    </row>
    <row r="80" ht="15" customHeight="1">
      <c r="A80" s="14"/>
    </row>
    <row r="81" ht="15" customHeight="1">
      <c r="A81" s="14"/>
    </row>
    <row r="82" ht="15" customHeight="1">
      <c r="A82" s="14"/>
    </row>
    <row r="83" ht="15" customHeight="1">
      <c r="A83" s="14"/>
    </row>
    <row r="84" ht="15" customHeight="1">
      <c r="A84" s="14"/>
    </row>
    <row r="85" ht="15" customHeight="1">
      <c r="A85" s="14"/>
    </row>
    <row r="86" ht="15" customHeight="1">
      <c r="A86" s="14"/>
    </row>
    <row r="87" ht="15" customHeight="1">
      <c r="A87" s="14"/>
    </row>
    <row r="88" ht="15" customHeight="1">
      <c r="A88" s="14"/>
    </row>
    <row r="89" ht="15" customHeight="1">
      <c r="A89" s="14"/>
    </row>
    <row r="90" ht="15" customHeight="1">
      <c r="A90" s="14"/>
    </row>
    <row r="91" ht="15" customHeight="1">
      <c r="A91" s="14"/>
    </row>
    <row r="92" ht="15" customHeight="1">
      <c r="A92" s="14"/>
    </row>
    <row r="93" ht="15" customHeight="1">
      <c r="A93" s="14"/>
    </row>
    <row r="94" ht="15" customHeight="1">
      <c r="A94" s="14"/>
    </row>
    <row r="95" ht="15" customHeight="1">
      <c r="A95" s="14"/>
    </row>
    <row r="96" ht="15" customHeight="1">
      <c r="A96" s="14"/>
    </row>
    <row r="97" ht="15" customHeight="1">
      <c r="A97" s="14"/>
    </row>
    <row r="98" ht="15" customHeight="1">
      <c r="A98" s="14"/>
    </row>
    <row r="99" ht="15" customHeight="1">
      <c r="A99" s="14"/>
    </row>
  </sheetData>
  <sheetProtection/>
  <mergeCells count="21">
    <mergeCell ref="E1:O1"/>
    <mergeCell ref="E2:O2"/>
    <mergeCell ref="E4:O6"/>
    <mergeCell ref="C8:D8"/>
    <mergeCell ref="O8:O9"/>
    <mergeCell ref="P8:P9"/>
    <mergeCell ref="Q8:Q9"/>
    <mergeCell ref="R8:R9"/>
    <mergeCell ref="S8:S9"/>
    <mergeCell ref="T8:T9"/>
    <mergeCell ref="U8:U9"/>
    <mergeCell ref="V8:V9"/>
    <mergeCell ref="W8:W9"/>
    <mergeCell ref="C9:D9"/>
    <mergeCell ref="X50:X51"/>
    <mergeCell ref="Y50:Y51"/>
    <mergeCell ref="E51:G52"/>
    <mergeCell ref="K51:R52"/>
    <mergeCell ref="B52:B53"/>
    <mergeCell ref="E53:G54"/>
    <mergeCell ref="K53:Q54"/>
  </mergeCells>
  <conditionalFormatting sqref="U11">
    <cfRule type="cellIs" priority="1" dxfId="0" operator="greaterThanOrEqual" stopIfTrue="1">
      <formula>0.25</formula>
    </cfRule>
  </conditionalFormatting>
  <conditionalFormatting sqref="U12:U49">
    <cfRule type="cellIs" priority="2" dxfId="0" operator="greaterThanOrEqual" stopIfTrue="1">
      <formula>0.25</formula>
    </cfRule>
  </conditionalFormatting>
  <printOptions horizontalCentered="1" verticalCentered="1"/>
  <pageMargins left="0.39305555555555555" right="0.39305555555555555" top="1.1416666666666666" bottom="1.1805555555555556" header="0.5902777777777778" footer="0.5902777777777778"/>
  <pageSetup horizontalDpi="30066" verticalDpi="30066" orientation="landscape" paperSize="9" scale="50"/>
  <headerFooter alignWithMargins="0">
    <oddHeader>&amp;C&amp;"Arial"&amp;B&amp;14MAPA DE COTAÇÃO DE PREÇOS</oddHeader>
    <oddFooter>&amp;C&amp;"Arial"&amp;B&amp;12&amp;F</oddFooter>
  </headerFooter>
  <drawing r:id="rId1"/>
</worksheet>
</file>

<file path=docProps/app.xml><?xml version="1.0" encoding="utf-8"?>
<Properties xmlns="http://schemas.openxmlformats.org/officeDocument/2006/extended-properties" xmlns:vt="http://schemas.openxmlformats.org/officeDocument/2006/docPropsVTypes">
  <Application>PlanMaker, Rev. 973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AQUISIÇÃO DE LIVROS</dc:subject>
  <dc:creator>COM</dc:creator>
  <cp:keywords/>
  <dc:description/>
  <cp:lastModifiedBy/>
  <cp:lastPrinted>2019-11-25T15:24:33Z</cp:lastPrinted>
  <dcterms:created xsi:type="dcterms:W3CDTF">2019-11-25T15:24:23Z</dcterms:created>
  <dcterms:modified xsi:type="dcterms:W3CDTF">2019-11-25T15:24:03Z</dcterms:modified>
  <cp:category/>
  <cp:version/>
  <cp:contentType/>
  <cp:contentStatus/>
</cp:coreProperties>
</file>